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realizimi 2024" sheetId="1" r:id="rId1"/>
    <sheet name="detajim 2025" sheetId="2" r:id="rId2"/>
    <sheet name="prokurime 2025" sheetId="3" r:id="rId3"/>
    <sheet name="Sheet3" sheetId="4" r:id="rId4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1" i="4"/>
  <c r="R51"/>
  <c r="M51"/>
  <c r="T50"/>
  <c r="R50"/>
  <c r="M50"/>
  <c r="T49"/>
  <c r="M49"/>
  <c r="T48"/>
  <c r="R48"/>
  <c r="M48"/>
  <c r="R47"/>
  <c r="E47"/>
  <c r="T47" s="1"/>
  <c r="D47"/>
  <c r="M46"/>
  <c r="E45"/>
  <c r="M45" s="1"/>
  <c r="D45"/>
  <c r="M44"/>
  <c r="E43"/>
  <c r="M43" s="1"/>
  <c r="D43"/>
  <c r="M42"/>
  <c r="E42"/>
  <c r="M41"/>
  <c r="M40"/>
  <c r="M39"/>
  <c r="R38"/>
  <c r="T38" s="1"/>
  <c r="E38"/>
  <c r="M38" s="1"/>
  <c r="D38"/>
  <c r="R37"/>
  <c r="T37" s="1"/>
  <c r="E37"/>
  <c r="M37" s="1"/>
  <c r="T36"/>
  <c r="R36"/>
  <c r="M36"/>
  <c r="T35"/>
  <c r="R35"/>
  <c r="M35"/>
  <c r="R34"/>
  <c r="M34"/>
  <c r="M33"/>
  <c r="E33"/>
  <c r="R33" s="1"/>
  <c r="E32"/>
  <c r="M32" s="1"/>
  <c r="D32"/>
  <c r="R31"/>
  <c r="T31" s="1"/>
  <c r="M31"/>
  <c r="R30"/>
  <c r="T30" s="1"/>
  <c r="M30"/>
  <c r="R29"/>
  <c r="T29" s="1"/>
  <c r="M29"/>
  <c r="T28"/>
  <c r="R28"/>
  <c r="M28"/>
  <c r="T27"/>
  <c r="R27"/>
  <c r="M27"/>
  <c r="T26"/>
  <c r="R26"/>
  <c r="M26"/>
  <c r="T25"/>
  <c r="R25"/>
  <c r="M25"/>
  <c r="R24"/>
  <c r="T24" s="1"/>
  <c r="M24"/>
  <c r="R23"/>
  <c r="T23" s="1"/>
  <c r="O23"/>
  <c r="R22"/>
  <c r="T22" s="1"/>
  <c r="E22"/>
  <c r="M22" s="1"/>
  <c r="D22"/>
  <c r="D10" s="1"/>
  <c r="M21"/>
  <c r="M20"/>
  <c r="T19"/>
  <c r="M19"/>
  <c r="E18"/>
  <c r="E17" s="1"/>
  <c r="D17"/>
  <c r="M16"/>
  <c r="M15"/>
  <c r="M14"/>
  <c r="M13"/>
  <c r="E13"/>
  <c r="M12"/>
  <c r="E11"/>
  <c r="R11" s="1"/>
  <c r="T11" s="1"/>
  <c r="D11"/>
  <c r="E7"/>
  <c r="R48" i="3"/>
  <c r="T48" s="1"/>
  <c r="M48"/>
  <c r="R47"/>
  <c r="T47" s="1"/>
  <c r="M47"/>
  <c r="T46"/>
  <c r="M46"/>
  <c r="W45"/>
  <c r="R45"/>
  <c r="T45" s="1"/>
  <c r="M45"/>
  <c r="R44"/>
  <c r="T44" s="1"/>
  <c r="E44"/>
  <c r="M44" s="1"/>
  <c r="D44"/>
  <c r="M43"/>
  <c r="M42"/>
  <c r="E42"/>
  <c r="D42"/>
  <c r="M41"/>
  <c r="E40"/>
  <c r="M40" s="1"/>
  <c r="D40"/>
  <c r="W39"/>
  <c r="M39"/>
  <c r="W38"/>
  <c r="M38"/>
  <c r="W37"/>
  <c r="M37"/>
  <c r="W36"/>
  <c r="M36"/>
  <c r="E35"/>
  <c r="R35" s="1"/>
  <c r="T35" s="1"/>
  <c r="D35"/>
  <c r="W34"/>
  <c r="T34"/>
  <c r="R34"/>
  <c r="M34"/>
  <c r="T33"/>
  <c r="R33"/>
  <c r="M33"/>
  <c r="W32"/>
  <c r="R32"/>
  <c r="T32" s="1"/>
  <c r="M32"/>
  <c r="W31"/>
  <c r="R31"/>
  <c r="M31"/>
  <c r="R30"/>
  <c r="R29" s="1"/>
  <c r="E30"/>
  <c r="M30" s="1"/>
  <c r="D29"/>
  <c r="W28"/>
  <c r="R28"/>
  <c r="T28" s="1"/>
  <c r="M28"/>
  <c r="W27"/>
  <c r="T27"/>
  <c r="R27"/>
  <c r="M27"/>
  <c r="W26"/>
  <c r="R26"/>
  <c r="T26" s="1"/>
  <c r="M26"/>
  <c r="R25"/>
  <c r="T25" s="1"/>
  <c r="M25"/>
  <c r="R24"/>
  <c r="T24" s="1"/>
  <c r="M24"/>
  <c r="T23"/>
  <c r="R23"/>
  <c r="M23"/>
  <c r="W22"/>
  <c r="R22"/>
  <c r="T22" s="1"/>
  <c r="M22"/>
  <c r="W21"/>
  <c r="T21"/>
  <c r="R21"/>
  <c r="M21"/>
  <c r="W20"/>
  <c r="R20"/>
  <c r="R19" s="1"/>
  <c r="T19" s="1"/>
  <c r="O20"/>
  <c r="E19"/>
  <c r="M19" s="1"/>
  <c r="D19"/>
  <c r="D7" s="1"/>
  <c r="W18"/>
  <c r="M18"/>
  <c r="W17"/>
  <c r="M17"/>
  <c r="T16"/>
  <c r="M16"/>
  <c r="M15"/>
  <c r="E15"/>
  <c r="T15" s="1"/>
  <c r="R14"/>
  <c r="T14" s="1"/>
  <c r="E14"/>
  <c r="M14" s="1"/>
  <c r="D14"/>
  <c r="W13"/>
  <c r="M13"/>
  <c r="W12"/>
  <c r="M12"/>
  <c r="W11"/>
  <c r="M11"/>
  <c r="W10"/>
  <c r="M10"/>
  <c r="W9"/>
  <c r="W49" s="1"/>
  <c r="M9"/>
  <c r="E8"/>
  <c r="R8" s="1"/>
  <c r="T8" s="1"/>
  <c r="D8"/>
  <c r="R17" i="4" l="1"/>
  <c r="T17" s="1"/>
  <c r="T53" s="1"/>
  <c r="M17"/>
  <c r="T33"/>
  <c r="R32"/>
  <c r="T32" s="1"/>
  <c r="M52"/>
  <c r="M47"/>
  <c r="M18"/>
  <c r="T18"/>
  <c r="M49" i="3"/>
  <c r="T30"/>
  <c r="T20"/>
  <c r="E29"/>
  <c r="M29" s="1"/>
  <c r="M35"/>
  <c r="T29" l="1"/>
  <c r="T50" s="1"/>
  <c r="E67" i="2" l="1"/>
  <c r="G66"/>
  <c r="C66"/>
  <c r="C64"/>
  <c r="C53"/>
  <c r="C51"/>
  <c r="C49"/>
  <c r="C44"/>
  <c r="C41"/>
  <c r="C34"/>
  <c r="C33"/>
  <c r="C11" s="1"/>
  <c r="G11" s="1"/>
  <c r="C23"/>
  <c r="C18"/>
  <c r="C12"/>
  <c r="C8"/>
  <c r="C6"/>
</calcChain>
</file>

<file path=xl/sharedStrings.xml><?xml version="1.0" encoding="utf-8"?>
<sst xmlns="http://schemas.openxmlformats.org/spreadsheetml/2006/main" count="428" uniqueCount="136">
  <si>
    <t>Realizimi i buxhetit 12 mujor</t>
  </si>
  <si>
    <t xml:space="preserve">                </t>
  </si>
  <si>
    <t>Prefektura</t>
  </si>
  <si>
    <t xml:space="preserve">Plani </t>
  </si>
  <si>
    <t xml:space="preserve">Fakti </t>
  </si>
  <si>
    <t>%  realizimi</t>
  </si>
  <si>
    <t xml:space="preserve">Shpenzime Korente </t>
  </si>
  <si>
    <t>50.435.000</t>
  </si>
  <si>
    <t>48.567.683</t>
  </si>
  <si>
    <t xml:space="preserve">      Personeli         600</t>
  </si>
  <si>
    <t>35.500.000</t>
  </si>
  <si>
    <t>34.393.951</t>
  </si>
  <si>
    <t xml:space="preserve">      Kontribute sig 601</t>
  </si>
  <si>
    <t>6.210.000</t>
  </si>
  <si>
    <t>5.718.423</t>
  </si>
  <si>
    <t xml:space="preserve">      Operative 602</t>
  </si>
  <si>
    <t>8.185.000</t>
  </si>
  <si>
    <t>8.015.309</t>
  </si>
  <si>
    <t>Të tjera transferta te individët 606</t>
  </si>
  <si>
    <t>Shpenzime kapitale</t>
  </si>
  <si>
    <t>1.000.000</t>
  </si>
  <si>
    <t xml:space="preserve">TOTALI </t>
  </si>
  <si>
    <t>51.435.000</t>
  </si>
  <si>
    <t>49.299.212</t>
  </si>
  <si>
    <t>Gjëndja Civile</t>
  </si>
  <si>
    <t>4.840.800</t>
  </si>
  <si>
    <t>4.675.534</t>
  </si>
  <si>
    <t xml:space="preserve">      Personeli 600-601</t>
  </si>
  <si>
    <t>Institucioni</t>
  </si>
  <si>
    <t>Kodi i Institucionit</t>
  </si>
  <si>
    <t>Kod Programi</t>
  </si>
  <si>
    <t>Prefekti i Qarkut Vlorë</t>
  </si>
  <si>
    <t>Artikulli</t>
  </si>
  <si>
    <t>Emertimi</t>
  </si>
  <si>
    <t>Detajimi</t>
  </si>
  <si>
    <t>Paga, emertimi dhe te tjera shp. personeli</t>
  </si>
  <si>
    <t>Paga baze</t>
  </si>
  <si>
    <t>Kontribute per Sig Shoqerore dhe Shendetsore</t>
  </si>
  <si>
    <t>Kontribute per Sig Shoqerore</t>
  </si>
  <si>
    <t>Kontribute per sigurime Shendetesore</t>
  </si>
  <si>
    <t>Mallra dhe sherbime te tjera</t>
  </si>
  <si>
    <t>Materiale zyre dhe te pergjithshme</t>
  </si>
  <si>
    <t>Kancelari</t>
  </si>
  <si>
    <t>Materiale per pastrim,ngrohje ,ndricim</t>
  </si>
  <si>
    <t>Materiale per funksionim e pajisjeve te zyres</t>
  </si>
  <si>
    <t>Blerje dokumentacioni</t>
  </si>
  <si>
    <t>Furnizime dhe materiale te tjera zyre dhe te pergj.</t>
  </si>
  <si>
    <t>Materiale dhe sherbime speciale</t>
  </si>
  <si>
    <t>Fidane e tjera produkte agrokulturor</t>
  </si>
  <si>
    <t>Libra dhe publikime profesionale</t>
  </si>
  <si>
    <t>Shpenzime per softe informatike me karakter te pergjithshem</t>
  </si>
  <si>
    <t xml:space="preserve">Te tjera materiale dhe sherbime speciale </t>
  </si>
  <si>
    <t>Sherbime nga te tretet</t>
  </si>
  <si>
    <t>Elektricitet</t>
  </si>
  <si>
    <t>Uje</t>
  </si>
  <si>
    <t>Sherbime telefonike</t>
  </si>
  <si>
    <t>Sherbime postare</t>
  </si>
  <si>
    <t>Sherbime Bankare</t>
  </si>
  <si>
    <t>Sherbime te pastrimit dhe gjelberimit</t>
  </si>
  <si>
    <t>Sherbime te sigurimit dhe ruajtjes</t>
  </si>
  <si>
    <t>Sherbime te printimit dhe publikimit</t>
  </si>
  <si>
    <t>Sherbime te tjera</t>
  </si>
  <si>
    <t>Sherbime transporti</t>
  </si>
  <si>
    <t xml:space="preserve">Karburant </t>
  </si>
  <si>
    <t>Shtese kontrate</t>
  </si>
  <si>
    <t>Tender I perqendruar</t>
  </si>
  <si>
    <t>Blerje te vogla</t>
  </si>
  <si>
    <t>Pjese kembimi, goma, bateri,filtra,vajra,graso,alkol</t>
  </si>
  <si>
    <t>Shpenzime sigurim mjete transporti</t>
  </si>
  <si>
    <t xml:space="preserve">Te tjera  transporti </t>
  </si>
  <si>
    <t>Shpenzime udhetimi</t>
  </si>
  <si>
    <t>Udhetim I brendshem</t>
  </si>
  <si>
    <t>Udhetim I jashtem</t>
  </si>
  <si>
    <t>Shpenzime per mirembajtje te zakonshme</t>
  </si>
  <si>
    <t>Shpenzime per mirembajtje objekti ndertimor</t>
  </si>
  <si>
    <t xml:space="preserve">Shpenz per miremb, e aparateve, paisje teknike dhe veglave te punes </t>
  </si>
  <si>
    <t>Shpenzime per mirembajtje te mjeteve te transportit</t>
  </si>
  <si>
    <t>Shpenzime per mirembajtjen e pajisjeve dhe zyrave</t>
  </si>
  <si>
    <t>Shpenzime per qiramarrje</t>
  </si>
  <si>
    <t>Shpenzime per qiramarrje ambientesh zyra institucione</t>
  </si>
  <si>
    <t>Shpenzime per detyrime dhe kompensime legale</t>
  </si>
  <si>
    <t>Shpenzime per ekzekutimin e vendimeve gjyqesore per largim nga puna</t>
  </si>
  <si>
    <t xml:space="preserve">Shpenzime te tjera operative </t>
  </si>
  <si>
    <t xml:space="preserve">Shpenzime per pritje percjellje </t>
  </si>
  <si>
    <t>Shpenzime  gjyqsore</t>
  </si>
  <si>
    <t>Shpenzime per tatime&amp;taksa te paguara nga Institucioni</t>
  </si>
  <si>
    <t>Shpenzime materiale te tjera e sherbime operative</t>
  </si>
  <si>
    <t>Shp. Per rritjen e A Q te trupezuara</t>
  </si>
  <si>
    <t>Programi</t>
  </si>
  <si>
    <t>Gjendja Civile</t>
  </si>
  <si>
    <t>Nëpunësi Autorizues</t>
  </si>
  <si>
    <t>Plator Nesturi</t>
  </si>
  <si>
    <t>RREGJISTRI I PARASHIKIMIT TE PROKURIMEVE PUBLIKE PER VITIN 2025</t>
  </si>
  <si>
    <t>AUTORITETI KONTRAKTOR: PREFEKTI I QARKUT VLORE</t>
  </si>
  <si>
    <t>Nr</t>
  </si>
  <si>
    <t>Viti</t>
  </si>
  <si>
    <t>Objekti i Prokurimit</t>
  </si>
  <si>
    <t>Fondi limit i parashikuar</t>
  </si>
  <si>
    <t>Burimi i Financimit (Buxheti i shtetit,te ardhurat,vetefinancim etj)</t>
  </si>
  <si>
    <t>Vlera per secilin</t>
  </si>
  <si>
    <t>Lloji i procedures se prokurimit</t>
  </si>
  <si>
    <t>CVP Kod</t>
  </si>
  <si>
    <t>Koha e planifikuar per shpalljen e procedures (muaji)</t>
  </si>
  <si>
    <t>Firma Fituese</t>
  </si>
  <si>
    <t>Investime</t>
  </si>
  <si>
    <t>Fondi i perllogaritur</t>
  </si>
  <si>
    <t>A</t>
  </si>
  <si>
    <t>Shpenzime per rritjen e A Q te trupezuara</t>
  </si>
  <si>
    <t>Buxheti i shtetit</t>
  </si>
  <si>
    <t>Blerje e Vogel</t>
  </si>
  <si>
    <t>Te ndryshme</t>
  </si>
  <si>
    <t>B</t>
  </si>
  <si>
    <t>Shpnz per Mallra dhe sherbime te tjera</t>
  </si>
  <si>
    <t>Dhjetor</t>
  </si>
  <si>
    <t>Blerje nën 100.000 leke</t>
  </si>
  <si>
    <t>Materiale dhe shërbime speciale</t>
  </si>
  <si>
    <t>Neg.pa shpallje</t>
  </si>
  <si>
    <t>FSHU</t>
  </si>
  <si>
    <t>Ujesjelle</t>
  </si>
  <si>
    <t>Nisatel/Albt</t>
  </si>
  <si>
    <t>Posta sha</t>
  </si>
  <si>
    <t xml:space="preserve">Kontrate </t>
  </si>
  <si>
    <t>Illyrian Guard</t>
  </si>
  <si>
    <t>Marreveshje Kuader 12 muaj</t>
  </si>
  <si>
    <t xml:space="preserve">Te tjera  transoprti </t>
  </si>
  <si>
    <t>Shpenzime per qiramarrje ambientesh</t>
  </si>
  <si>
    <t>Vlera e TVSH</t>
  </si>
  <si>
    <t>Dieta</t>
  </si>
  <si>
    <t>Buxheti I shtetit</t>
  </si>
  <si>
    <t>TVSH</t>
  </si>
  <si>
    <t>AUTORITETI KONTRAKTOR</t>
  </si>
  <si>
    <t xml:space="preserve">P R E F E K T I </t>
  </si>
  <si>
    <t>RREGJISTRI I PARASHIKIMIT TE PROKURIMEVE PUBLIKE PER VITIN 2024</t>
  </si>
  <si>
    <t>INSTITUCIONI QENDROR: MINISTRIA E BRENDSHME</t>
  </si>
  <si>
    <t>Blerje pajisje kompjuterike</t>
  </si>
  <si>
    <t>Tvsh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</si>
</sst>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_-;\-* #,##0.0_-;_-* &quot;-&quot;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9"/>
      <color rgb="FFF2F2F2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6" fillId="3" borderId="3" xfId="0" applyFont="1" applyFill="1" applyBorder="1" applyAlignment="1">
      <alignment horizontal="justify" vertical="center"/>
    </xf>
    <xf numFmtId="9" fontId="6" fillId="3" borderId="4" xfId="0" applyNumberFormat="1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/>
    </xf>
    <xf numFmtId="9" fontId="8" fillId="3" borderId="4" xfId="0" applyNumberFormat="1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horizontal="justify" vertical="center" wrapText="1"/>
    </xf>
    <xf numFmtId="0" fontId="10" fillId="0" borderId="0" xfId="0" applyFont="1"/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/>
    <xf numFmtId="0" fontId="10" fillId="4" borderId="8" xfId="0" applyFont="1" applyFill="1" applyBorder="1" applyAlignment="1">
      <alignment vertical="top" wrapText="1"/>
    </xf>
    <xf numFmtId="165" fontId="10" fillId="5" borderId="8" xfId="0" applyNumberFormat="1" applyFont="1" applyFill="1" applyBorder="1"/>
    <xf numFmtId="0" fontId="13" fillId="0" borderId="7" xfId="0" applyFont="1" applyBorder="1" applyAlignment="1">
      <alignment vertical="top" wrapText="1"/>
    </xf>
    <xf numFmtId="164" fontId="13" fillId="0" borderId="7" xfId="1" applyFont="1" applyBorder="1"/>
    <xf numFmtId="0" fontId="10" fillId="4" borderId="7" xfId="0" applyFont="1" applyFill="1" applyBorder="1" applyAlignment="1">
      <alignment vertical="top" wrapText="1"/>
    </xf>
    <xf numFmtId="165" fontId="10" fillId="5" borderId="7" xfId="0" applyNumberFormat="1" applyFont="1" applyFill="1" applyBorder="1"/>
    <xf numFmtId="165" fontId="13" fillId="0" borderId="7" xfId="0" applyNumberFormat="1" applyFont="1" applyBorder="1"/>
    <xf numFmtId="165" fontId="0" fillId="0" borderId="0" xfId="0" applyNumberFormat="1"/>
    <xf numFmtId="166" fontId="10" fillId="4" borderId="7" xfId="1" applyNumberFormat="1" applyFont="1" applyFill="1" applyBorder="1" applyAlignment="1">
      <alignment horizontal="left" vertical="top" wrapText="1"/>
    </xf>
    <xf numFmtId="166" fontId="0" fillId="0" borderId="0" xfId="0" applyNumberFormat="1"/>
    <xf numFmtId="166" fontId="10" fillId="0" borderId="7" xfId="1" applyNumberFormat="1" applyFont="1" applyBorder="1" applyAlignment="1">
      <alignment horizontal="left" vertical="top" wrapText="1"/>
    </xf>
    <xf numFmtId="166" fontId="13" fillId="0" borderId="7" xfId="1" applyNumberFormat="1" applyFont="1" applyBorder="1" applyAlignment="1">
      <alignment horizontal="left" vertical="top" wrapText="1"/>
    </xf>
    <xf numFmtId="166" fontId="10" fillId="0" borderId="7" xfId="1" applyNumberFormat="1" applyFont="1" applyBorder="1" applyAlignment="1">
      <alignment horizontal="center" vertical="center" wrapText="1"/>
    </xf>
    <xf numFmtId="166" fontId="13" fillId="0" borderId="7" xfId="1" applyNumberFormat="1" applyFont="1" applyBorder="1" applyAlignment="1">
      <alignment horizontal="center" vertical="center" wrapText="1"/>
    </xf>
    <xf numFmtId="166" fontId="13" fillId="0" borderId="7" xfId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166" fontId="12" fillId="5" borderId="8" xfId="1" applyNumberFormat="1" applyFont="1" applyFill="1" applyBorder="1"/>
    <xf numFmtId="166" fontId="15" fillId="0" borderId="7" xfId="1" applyNumberFormat="1" applyFont="1" applyBorder="1"/>
    <xf numFmtId="166" fontId="12" fillId="5" borderId="7" xfId="0" applyNumberFormat="1" applyFont="1" applyFill="1" applyBorder="1"/>
    <xf numFmtId="166" fontId="15" fillId="0" borderId="7" xfId="0" applyNumberFormat="1" applyFont="1" applyBorder="1"/>
    <xf numFmtId="0" fontId="15" fillId="0" borderId="0" xfId="0" applyFont="1"/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6" fontId="13" fillId="0" borderId="0" xfId="1" applyNumberFormat="1" applyFont="1"/>
    <xf numFmtId="0" fontId="11" fillId="4" borderId="11" xfId="0" applyFont="1" applyFill="1" applyBorder="1" applyAlignment="1">
      <alignment vertical="top" wrapText="1"/>
    </xf>
    <xf numFmtId="166" fontId="11" fillId="4" borderId="7" xfId="1" applyNumberFormat="1" applyFont="1" applyFill="1" applyBorder="1" applyAlignment="1">
      <alignment vertical="top" wrapText="1"/>
    </xf>
    <xf numFmtId="166" fontId="18" fillId="4" borderId="7" xfId="0" applyNumberFormat="1" applyFont="1" applyFill="1" applyBorder="1" applyAlignment="1">
      <alignment vertical="top" wrapText="1"/>
    </xf>
    <xf numFmtId="166" fontId="10" fillId="4" borderId="0" xfId="1" applyNumberFormat="1" applyFont="1" applyFill="1"/>
    <xf numFmtId="0" fontId="19" fillId="4" borderId="7" xfId="0" applyFont="1" applyFill="1" applyBorder="1" applyAlignment="1">
      <alignment wrapText="1"/>
    </xf>
    <xf numFmtId="1" fontId="18" fillId="4" borderId="7" xfId="0" applyNumberFormat="1" applyFont="1" applyFill="1" applyBorder="1" applyAlignment="1">
      <alignment vertical="top" wrapText="1"/>
    </xf>
    <xf numFmtId="166" fontId="18" fillId="4" borderId="8" xfId="0" applyNumberFormat="1" applyFont="1" applyFill="1" applyBorder="1" applyAlignment="1">
      <alignment vertical="top" wrapText="1"/>
    </xf>
    <xf numFmtId="0" fontId="18" fillId="4" borderId="7" xfId="0" applyFont="1" applyFill="1" applyBorder="1" applyAlignment="1">
      <alignment vertical="top" wrapText="1"/>
    </xf>
    <xf numFmtId="166" fontId="13" fillId="0" borderId="0" xfId="0" applyNumberFormat="1" applyFont="1"/>
    <xf numFmtId="1" fontId="10" fillId="0" borderId="7" xfId="0" applyNumberFormat="1" applyFont="1" applyBorder="1" applyAlignment="1">
      <alignment vertical="top" wrapText="1"/>
    </xf>
    <xf numFmtId="0" fontId="13" fillId="0" borderId="8" xfId="0" applyFont="1" applyBorder="1"/>
    <xf numFmtId="166" fontId="13" fillId="0" borderId="7" xfId="0" applyNumberFormat="1" applyFont="1" applyBorder="1"/>
    <xf numFmtId="0" fontId="13" fillId="0" borderId="7" xfId="0" applyFont="1" applyBorder="1"/>
    <xf numFmtId="166" fontId="10" fillId="0" borderId="0" xfId="0" applyNumberFormat="1" applyFont="1"/>
    <xf numFmtId="1" fontId="13" fillId="0" borderId="7" xfId="0" applyNumberFormat="1" applyFont="1" applyBorder="1" applyAlignment="1">
      <alignment vertical="top" wrapText="1"/>
    </xf>
    <xf numFmtId="165" fontId="13" fillId="0" borderId="0" xfId="0" applyNumberFormat="1" applyFont="1"/>
    <xf numFmtId="167" fontId="13" fillId="0" borderId="0" xfId="0" applyNumberFormat="1" applyFont="1"/>
    <xf numFmtId="0" fontId="20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166" fontId="10" fillId="0" borderId="7" xfId="1" applyNumberFormat="1" applyFont="1" applyBorder="1" applyAlignment="1">
      <alignment vertical="top" wrapText="1"/>
    </xf>
    <xf numFmtId="166" fontId="13" fillId="0" borderId="7" xfId="1" applyNumberFormat="1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166" fontId="10" fillId="0" borderId="7" xfId="1" applyNumberFormat="1" applyFont="1" applyBorder="1"/>
    <xf numFmtId="164" fontId="13" fillId="0" borderId="0" xfId="1" applyFont="1"/>
    <xf numFmtId="166" fontId="16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1" applyNumberFormat="1" applyFont="1" applyAlignment="1">
      <alignment horizontal="center"/>
    </xf>
    <xf numFmtId="0" fontId="10" fillId="6" borderId="7" xfId="0" applyFont="1" applyFill="1" applyBorder="1" applyAlignment="1">
      <alignment vertical="top" wrapText="1"/>
    </xf>
    <xf numFmtId="166" fontId="13" fillId="6" borderId="7" xfId="1" applyNumberFormat="1" applyFont="1" applyFill="1" applyBorder="1" applyAlignment="1">
      <alignment vertical="top" wrapText="1"/>
    </xf>
    <xf numFmtId="166" fontId="18" fillId="6" borderId="7" xfId="1" applyNumberFormat="1" applyFont="1" applyFill="1" applyBorder="1" applyAlignment="1">
      <alignment vertical="top" wrapText="1"/>
    </xf>
    <xf numFmtId="166" fontId="13" fillId="6" borderId="7" xfId="1" applyNumberFormat="1" applyFont="1" applyFill="1" applyBorder="1" applyAlignment="1">
      <alignment horizontal="left" vertical="top" wrapText="1"/>
    </xf>
    <xf numFmtId="0" fontId="18" fillId="6" borderId="7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/>
    </xf>
    <xf numFmtId="0" fontId="0" fillId="0" borderId="5" xfId="0" applyBorder="1"/>
    <xf numFmtId="0" fontId="4" fillId="0" borderId="0" xfId="0" applyFont="1" applyAlignment="1">
      <alignment horizontal="justify" vertical="center"/>
    </xf>
    <xf numFmtId="0" fontId="5" fillId="2" borderId="6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justify"/>
    </xf>
    <xf numFmtId="0" fontId="10" fillId="0" borderId="7" xfId="0" applyFont="1" applyBorder="1" applyAlignment="1">
      <alignment horizontal="center"/>
    </xf>
    <xf numFmtId="0" fontId="11" fillId="4" borderId="7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14"/>
  <sheetViews>
    <sheetView workbookViewId="0">
      <selection activeCell="M12" sqref="M12"/>
    </sheetView>
  </sheetViews>
  <sheetFormatPr defaultRowHeight="15"/>
  <cols>
    <col min="2" max="2" width="35.42578125" customWidth="1"/>
    <col min="3" max="4" width="16" customWidth="1"/>
    <col min="5" max="6" width="12.85546875" customWidth="1"/>
    <col min="7" max="7" width="25.28515625" customWidth="1"/>
  </cols>
  <sheetData>
    <row r="3" spans="2:8" ht="16.5" thickBot="1">
      <c r="B3" s="83" t="s">
        <v>0</v>
      </c>
      <c r="C3" s="83"/>
      <c r="D3" s="84"/>
      <c r="E3" s="84"/>
      <c r="F3" s="85" t="s">
        <v>1</v>
      </c>
      <c r="G3" s="85"/>
      <c r="H3" s="85"/>
    </row>
    <row r="4" spans="2:8" ht="15.75" thickBot="1">
      <c r="B4" s="1" t="s">
        <v>2</v>
      </c>
      <c r="C4" s="86" t="s">
        <v>3</v>
      </c>
      <c r="D4" s="87"/>
      <c r="E4" s="86" t="s">
        <v>4</v>
      </c>
      <c r="F4" s="87"/>
      <c r="G4" s="2" t="s">
        <v>5</v>
      </c>
      <c r="H4" s="3"/>
    </row>
    <row r="5" spans="2:8" ht="15.75" thickBot="1">
      <c r="B5" s="4" t="s">
        <v>6</v>
      </c>
      <c r="C5" s="79" t="s">
        <v>7</v>
      </c>
      <c r="D5" s="80"/>
      <c r="E5" s="79" t="s">
        <v>8</v>
      </c>
      <c r="F5" s="80"/>
      <c r="G5" s="5">
        <v>0.99</v>
      </c>
      <c r="H5" s="3"/>
    </row>
    <row r="6" spans="2:8" ht="15.75" thickBot="1">
      <c r="B6" s="6" t="s">
        <v>9</v>
      </c>
      <c r="C6" s="81" t="s">
        <v>10</v>
      </c>
      <c r="D6" s="82"/>
      <c r="E6" s="81" t="s">
        <v>11</v>
      </c>
      <c r="F6" s="82"/>
      <c r="G6" s="7">
        <v>0.97</v>
      </c>
      <c r="H6" s="3"/>
    </row>
    <row r="7" spans="2:8" ht="15.75" thickBot="1">
      <c r="B7" s="6" t="s">
        <v>12</v>
      </c>
      <c r="C7" s="81" t="s">
        <v>13</v>
      </c>
      <c r="D7" s="82"/>
      <c r="E7" s="81" t="s">
        <v>14</v>
      </c>
      <c r="F7" s="82"/>
      <c r="G7" s="7">
        <v>0.92</v>
      </c>
      <c r="H7" s="3"/>
    </row>
    <row r="8" spans="2:8" ht="15.75" thickBot="1">
      <c r="B8" s="6" t="s">
        <v>15</v>
      </c>
      <c r="C8" s="81" t="s">
        <v>16</v>
      </c>
      <c r="D8" s="82"/>
      <c r="E8" s="81" t="s">
        <v>17</v>
      </c>
      <c r="F8" s="82"/>
      <c r="G8" s="7">
        <v>0.98</v>
      </c>
      <c r="H8" s="3"/>
    </row>
    <row r="9" spans="2:8" ht="15.75" thickBot="1">
      <c r="B9" s="6" t="s">
        <v>18</v>
      </c>
      <c r="C9" s="81">
        <v>540</v>
      </c>
      <c r="D9" s="82"/>
      <c r="E9" s="81">
        <v>440</v>
      </c>
      <c r="F9" s="82"/>
      <c r="G9" s="7">
        <v>0.5</v>
      </c>
      <c r="H9" s="3"/>
    </row>
    <row r="10" spans="2:8" ht="15.75" thickBot="1">
      <c r="B10" s="4" t="s">
        <v>19</v>
      </c>
      <c r="C10" s="79" t="s">
        <v>20</v>
      </c>
      <c r="D10" s="80"/>
      <c r="E10" s="79">
        <v>731.529</v>
      </c>
      <c r="F10" s="80"/>
      <c r="G10" s="5">
        <v>0.73</v>
      </c>
      <c r="H10" s="3"/>
    </row>
    <row r="11" spans="2:8" ht="15.75" thickBot="1">
      <c r="B11" s="4" t="s">
        <v>21</v>
      </c>
      <c r="C11" s="79" t="s">
        <v>22</v>
      </c>
      <c r="D11" s="80"/>
      <c r="E11" s="79" t="s">
        <v>23</v>
      </c>
      <c r="F11" s="80"/>
      <c r="G11" s="5">
        <v>0.96</v>
      </c>
      <c r="H11" s="3"/>
    </row>
    <row r="12" spans="2:8" ht="15.75" thickBot="1">
      <c r="B12" s="8" t="s">
        <v>24</v>
      </c>
      <c r="C12" s="77" t="s">
        <v>3</v>
      </c>
      <c r="D12" s="78"/>
      <c r="E12" s="77" t="s">
        <v>4</v>
      </c>
      <c r="F12" s="78"/>
      <c r="G12" s="9" t="s">
        <v>5</v>
      </c>
      <c r="H12" s="3"/>
    </row>
    <row r="13" spans="2:8" ht="15.75" thickBot="1">
      <c r="B13" s="4" t="s">
        <v>6</v>
      </c>
      <c r="C13" s="79" t="s">
        <v>25</v>
      </c>
      <c r="D13" s="80"/>
      <c r="E13" s="79" t="s">
        <v>26</v>
      </c>
      <c r="F13" s="80"/>
      <c r="G13" s="5">
        <v>0.97</v>
      </c>
      <c r="H13" s="3"/>
    </row>
    <row r="14" spans="2:8" ht="15.75" thickBot="1">
      <c r="B14" s="6" t="s">
        <v>27</v>
      </c>
      <c r="C14" s="81" t="s">
        <v>25</v>
      </c>
      <c r="D14" s="82"/>
      <c r="E14" s="81" t="s">
        <v>26</v>
      </c>
      <c r="F14" s="82"/>
      <c r="G14" s="7">
        <v>0.97</v>
      </c>
      <c r="H14" s="3"/>
    </row>
  </sheetData>
  <mergeCells count="25">
    <mergeCell ref="C5:D5"/>
    <mergeCell ref="E5:F5"/>
    <mergeCell ref="B3:C3"/>
    <mergeCell ref="D3:E3"/>
    <mergeCell ref="F3:H3"/>
    <mergeCell ref="C4:D4"/>
    <mergeCell ref="E4:F4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5"/>
  <sheetViews>
    <sheetView workbookViewId="0">
      <selection activeCell="J21" sqref="J21"/>
    </sheetView>
  </sheetViews>
  <sheetFormatPr defaultRowHeight="15"/>
  <cols>
    <col min="1" max="1" width="17.7109375" customWidth="1"/>
    <col min="2" max="2" width="62.7109375" customWidth="1"/>
    <col min="3" max="3" width="25.85546875" customWidth="1"/>
    <col min="5" max="5" width="13.28515625" bestFit="1" customWidth="1"/>
    <col min="7" max="7" width="9.7109375" bestFit="1" customWidth="1"/>
  </cols>
  <sheetData>
    <row r="1" spans="1:7" ht="15.75">
      <c r="A1" s="10" t="s">
        <v>28</v>
      </c>
      <c r="B1" s="10" t="s">
        <v>29</v>
      </c>
      <c r="C1" s="10" t="s">
        <v>30</v>
      </c>
    </row>
    <row r="2" spans="1:7" ht="15.75" customHeight="1">
      <c r="A2" s="88" t="s">
        <v>31</v>
      </c>
      <c r="B2" s="89">
        <v>1016074</v>
      </c>
      <c r="C2" s="89">
        <v>1160</v>
      </c>
    </row>
    <row r="3" spans="1:7">
      <c r="A3" s="88"/>
      <c r="B3" s="89"/>
      <c r="C3" s="89"/>
    </row>
    <row r="4" spans="1:7" ht="15.75">
      <c r="A4" s="11"/>
      <c r="B4" s="12"/>
      <c r="C4" s="12"/>
    </row>
    <row r="5" spans="1:7" ht="15.75">
      <c r="A5" s="13" t="s">
        <v>32</v>
      </c>
      <c r="B5" s="13" t="s">
        <v>33</v>
      </c>
      <c r="C5" s="14" t="s">
        <v>34</v>
      </c>
    </row>
    <row r="6" spans="1:7" ht="27" customHeight="1">
      <c r="A6" s="15">
        <v>6001</v>
      </c>
      <c r="B6" s="15" t="s">
        <v>35</v>
      </c>
      <c r="C6" s="16">
        <f>C7</f>
        <v>34058000</v>
      </c>
    </row>
    <row r="7" spans="1:7" ht="15.75">
      <c r="A7" s="17">
        <v>6001001</v>
      </c>
      <c r="B7" s="17" t="s">
        <v>36</v>
      </c>
      <c r="C7" s="18">
        <v>34058000</v>
      </c>
    </row>
    <row r="8" spans="1:7" ht="23.25" customHeight="1">
      <c r="A8" s="19">
        <v>6010</v>
      </c>
      <c r="B8" s="19" t="s">
        <v>37</v>
      </c>
      <c r="C8" s="20">
        <f>C9+C10</f>
        <v>5954000</v>
      </c>
    </row>
    <row r="9" spans="1:7" ht="15.75">
      <c r="A9" s="17">
        <v>1000</v>
      </c>
      <c r="B9" s="17" t="s">
        <v>38</v>
      </c>
      <c r="C9" s="21">
        <v>5358600</v>
      </c>
      <c r="D9" s="22"/>
      <c r="E9" s="22"/>
    </row>
    <row r="10" spans="1:7" ht="15.75">
      <c r="A10" s="17">
        <v>1100</v>
      </c>
      <c r="B10" s="17" t="s">
        <v>39</v>
      </c>
      <c r="C10" s="21">
        <v>595400</v>
      </c>
      <c r="D10" s="22"/>
      <c r="E10" s="22"/>
    </row>
    <row r="11" spans="1:7" ht="16.5" customHeight="1">
      <c r="A11" s="19">
        <v>602</v>
      </c>
      <c r="B11" s="19" t="s">
        <v>40</v>
      </c>
      <c r="C11" s="23">
        <f>C18+C12+C23+C33+C41+C44+C51+C53+C49</f>
        <v>6635000</v>
      </c>
      <c r="E11" s="24">
        <v>6635000</v>
      </c>
      <c r="G11" s="24">
        <f>C11-E11</f>
        <v>0</v>
      </c>
    </row>
    <row r="12" spans="1:7" ht="16.5" customHeight="1">
      <c r="A12" s="13">
        <v>6020</v>
      </c>
      <c r="B12" s="13" t="s">
        <v>41</v>
      </c>
      <c r="C12" s="25">
        <f>SUM(C13:C17)</f>
        <v>400000</v>
      </c>
    </row>
    <row r="13" spans="1:7" ht="15.75">
      <c r="A13" s="17">
        <v>6020100</v>
      </c>
      <c r="B13" s="17" t="s">
        <v>42</v>
      </c>
      <c r="C13" s="26">
        <v>240000</v>
      </c>
    </row>
    <row r="14" spans="1:7" ht="15.75">
      <c r="A14" s="17">
        <v>6020200</v>
      </c>
      <c r="B14" s="17" t="s">
        <v>43</v>
      </c>
      <c r="C14" s="26">
        <v>100000</v>
      </c>
    </row>
    <row r="15" spans="1:7" ht="20.25" customHeight="1">
      <c r="A15" s="17">
        <v>6020300</v>
      </c>
      <c r="B15" s="17" t="s">
        <v>44</v>
      </c>
      <c r="C15" s="26">
        <v>60000</v>
      </c>
    </row>
    <row r="16" spans="1:7" ht="15.75">
      <c r="A16" s="17">
        <v>6020500</v>
      </c>
      <c r="B16" s="17" t="s">
        <v>45</v>
      </c>
      <c r="C16" s="26"/>
    </row>
    <row r="17" spans="1:3" ht="20.25" customHeight="1">
      <c r="A17" s="17">
        <v>6020900</v>
      </c>
      <c r="B17" s="17" t="s">
        <v>46</v>
      </c>
      <c r="C17" s="26">
        <v>0</v>
      </c>
    </row>
    <row r="18" spans="1:3" ht="15.75">
      <c r="A18" s="13">
        <v>6021</v>
      </c>
      <c r="B18" s="13" t="s">
        <v>47</v>
      </c>
      <c r="C18" s="27">
        <f>C19+C20+C21+C22</f>
        <v>120000</v>
      </c>
    </row>
    <row r="19" spans="1:3" ht="15.75">
      <c r="A19" s="17">
        <v>6021002</v>
      </c>
      <c r="B19" s="17" t="s">
        <v>48</v>
      </c>
      <c r="C19" s="28">
        <v>0</v>
      </c>
    </row>
    <row r="20" spans="1:3" ht="15.75">
      <c r="A20" s="17">
        <v>6021007</v>
      </c>
      <c r="B20" s="17" t="s">
        <v>49</v>
      </c>
      <c r="C20" s="28"/>
    </row>
    <row r="21" spans="1:3" ht="17.25" customHeight="1">
      <c r="A21" s="17">
        <v>6021011</v>
      </c>
      <c r="B21" s="17" t="s">
        <v>50</v>
      </c>
      <c r="C21" s="28">
        <v>60000</v>
      </c>
    </row>
    <row r="22" spans="1:3" ht="15.75">
      <c r="A22" s="17">
        <v>6021099</v>
      </c>
      <c r="B22" s="17" t="s">
        <v>51</v>
      </c>
      <c r="C22" s="28">
        <v>60000</v>
      </c>
    </row>
    <row r="23" spans="1:3" ht="15.75">
      <c r="A23" s="13">
        <v>6022</v>
      </c>
      <c r="B23" s="13" t="s">
        <v>52</v>
      </c>
      <c r="C23" s="27">
        <f>SUM(C24:C32)</f>
        <v>2450000</v>
      </c>
    </row>
    <row r="24" spans="1:3" ht="15.75">
      <c r="A24" s="17">
        <v>6022001</v>
      </c>
      <c r="B24" s="17" t="s">
        <v>53</v>
      </c>
      <c r="C24" s="28">
        <v>300000</v>
      </c>
    </row>
    <row r="25" spans="1:3" ht="15.75">
      <c r="A25" s="17">
        <v>6022002</v>
      </c>
      <c r="B25" s="17" t="s">
        <v>54</v>
      </c>
      <c r="C25" s="28">
        <v>50000</v>
      </c>
    </row>
    <row r="26" spans="1:3" ht="15.75">
      <c r="A26" s="17">
        <v>6022003</v>
      </c>
      <c r="B26" s="17" t="s">
        <v>55</v>
      </c>
      <c r="C26" s="28">
        <v>200000</v>
      </c>
    </row>
    <row r="27" spans="1:3" ht="15.75">
      <c r="A27" s="17">
        <v>6022004</v>
      </c>
      <c r="B27" s="17" t="s">
        <v>56</v>
      </c>
      <c r="C27" s="28">
        <v>120000</v>
      </c>
    </row>
    <row r="28" spans="1:3" ht="15.75">
      <c r="A28" s="17">
        <v>6022007</v>
      </c>
      <c r="B28" s="17" t="s">
        <v>57</v>
      </c>
      <c r="C28" s="28"/>
    </row>
    <row r="29" spans="1:3" ht="15.75">
      <c r="A29" s="17">
        <v>6022009</v>
      </c>
      <c r="B29" s="17" t="s">
        <v>58</v>
      </c>
      <c r="C29" s="28">
        <v>0</v>
      </c>
    </row>
    <row r="30" spans="1:3" ht="15.75">
      <c r="A30" s="17">
        <v>6022008</v>
      </c>
      <c r="B30" s="17" t="s">
        <v>59</v>
      </c>
      <c r="C30" s="29">
        <v>1600000</v>
      </c>
    </row>
    <row r="31" spans="1:3" ht="15.75">
      <c r="A31" s="17">
        <v>6022010</v>
      </c>
      <c r="B31" s="17" t="s">
        <v>60</v>
      </c>
      <c r="C31" s="28">
        <v>60000</v>
      </c>
    </row>
    <row r="32" spans="1:3" ht="15.75">
      <c r="A32" s="17">
        <v>6022099</v>
      </c>
      <c r="B32" s="17" t="s">
        <v>61</v>
      </c>
      <c r="C32" s="28">
        <v>120000</v>
      </c>
    </row>
    <row r="33" spans="1:3" ht="15.75">
      <c r="A33" s="13">
        <v>6023</v>
      </c>
      <c r="B33" s="13" t="s">
        <v>62</v>
      </c>
      <c r="C33" s="27">
        <f>C34+C38+C39+C40</f>
        <v>1540000</v>
      </c>
    </row>
    <row r="34" spans="1:3" ht="15.75">
      <c r="A34" s="17">
        <v>6023100</v>
      </c>
      <c r="B34" s="17" t="s">
        <v>63</v>
      </c>
      <c r="C34" s="27">
        <f>C36</f>
        <v>1200000</v>
      </c>
    </row>
    <row r="35" spans="1:3" ht="15.75">
      <c r="A35" s="17"/>
      <c r="B35" s="30" t="s">
        <v>64</v>
      </c>
      <c r="C35" s="28"/>
    </row>
    <row r="36" spans="1:3" ht="15.75">
      <c r="A36" s="17"/>
      <c r="B36" s="30" t="s">
        <v>65</v>
      </c>
      <c r="C36" s="28">
        <v>1200000</v>
      </c>
    </row>
    <row r="37" spans="1:3" ht="15.75">
      <c r="A37" s="17"/>
      <c r="B37" s="30" t="s">
        <v>66</v>
      </c>
      <c r="C37" s="28"/>
    </row>
    <row r="38" spans="1:3" ht="21" customHeight="1">
      <c r="A38" s="17">
        <v>6023200</v>
      </c>
      <c r="B38" s="17" t="s">
        <v>67</v>
      </c>
      <c r="C38" s="28">
        <v>120000</v>
      </c>
    </row>
    <row r="39" spans="1:3" ht="15.75">
      <c r="A39" s="17">
        <v>6023300</v>
      </c>
      <c r="B39" s="17" t="s">
        <v>68</v>
      </c>
      <c r="C39" s="28">
        <v>120000</v>
      </c>
    </row>
    <row r="40" spans="1:3" ht="15.75">
      <c r="A40" s="17">
        <v>6023900</v>
      </c>
      <c r="B40" s="17" t="s">
        <v>69</v>
      </c>
      <c r="C40" s="28">
        <v>100000</v>
      </c>
    </row>
    <row r="41" spans="1:3" ht="15.75">
      <c r="A41" s="13">
        <v>6024</v>
      </c>
      <c r="B41" s="13" t="s">
        <v>70</v>
      </c>
      <c r="C41" s="27">
        <f>C42+C43</f>
        <v>885000</v>
      </c>
    </row>
    <row r="42" spans="1:3" ht="15.75">
      <c r="A42" s="17">
        <v>6024100</v>
      </c>
      <c r="B42" s="17" t="s">
        <v>71</v>
      </c>
      <c r="C42" s="28">
        <v>785000</v>
      </c>
    </row>
    <row r="43" spans="1:3" ht="15.75">
      <c r="A43" s="17">
        <v>6024200</v>
      </c>
      <c r="B43" s="17" t="s">
        <v>72</v>
      </c>
      <c r="C43" s="28">
        <v>100000</v>
      </c>
    </row>
    <row r="44" spans="1:3" ht="24" customHeight="1">
      <c r="A44" s="13">
        <v>6025</v>
      </c>
      <c r="B44" s="13" t="s">
        <v>73</v>
      </c>
      <c r="C44" s="27">
        <f>SUM(C45:C48)</f>
        <v>360000</v>
      </c>
    </row>
    <row r="45" spans="1:3" ht="23.25" customHeight="1">
      <c r="A45" s="17">
        <v>6025300</v>
      </c>
      <c r="B45" s="17" t="s">
        <v>74</v>
      </c>
      <c r="C45" s="28">
        <v>120000</v>
      </c>
    </row>
    <row r="46" spans="1:3" ht="23.25" customHeight="1">
      <c r="A46" s="17">
        <v>6025500</v>
      </c>
      <c r="B46" s="31" t="s">
        <v>75</v>
      </c>
      <c r="C46" s="28">
        <v>60000</v>
      </c>
    </row>
    <row r="47" spans="1:3" ht="18.75" customHeight="1">
      <c r="A47" s="17">
        <v>6025600</v>
      </c>
      <c r="B47" s="17" t="s">
        <v>76</v>
      </c>
      <c r="C47" s="28">
        <v>120000</v>
      </c>
    </row>
    <row r="48" spans="1:3" ht="18" customHeight="1">
      <c r="A48" s="17">
        <v>6025800</v>
      </c>
      <c r="B48" s="17" t="s">
        <v>77</v>
      </c>
      <c r="C48" s="28">
        <v>60000</v>
      </c>
    </row>
    <row r="49" spans="1:3" ht="15.75">
      <c r="A49" s="13">
        <v>6026</v>
      </c>
      <c r="B49" s="13" t="s">
        <v>78</v>
      </c>
      <c r="C49" s="27">
        <f>C50</f>
        <v>600000</v>
      </c>
    </row>
    <row r="50" spans="1:3" ht="19.5" customHeight="1">
      <c r="A50" s="17">
        <v>6026100</v>
      </c>
      <c r="B50" s="17" t="s">
        <v>79</v>
      </c>
      <c r="C50" s="28">
        <v>600000</v>
      </c>
    </row>
    <row r="51" spans="1:3" ht="24" customHeight="1">
      <c r="A51" s="13">
        <v>6027</v>
      </c>
      <c r="B51" s="13" t="s">
        <v>80</v>
      </c>
      <c r="C51" s="27">
        <f>C52</f>
        <v>0</v>
      </c>
    </row>
    <row r="52" spans="1:3" ht="30" customHeight="1">
      <c r="A52" s="17">
        <v>6027400</v>
      </c>
      <c r="B52" s="17" t="s">
        <v>81</v>
      </c>
      <c r="C52" s="28">
        <v>0</v>
      </c>
    </row>
    <row r="53" spans="1:3" ht="15.75">
      <c r="A53" s="13">
        <v>6029</v>
      </c>
      <c r="B53" s="13" t="s">
        <v>82</v>
      </c>
      <c r="C53" s="27">
        <f>C54+C55+C56+C57</f>
        <v>280000</v>
      </c>
    </row>
    <row r="54" spans="1:3" ht="15.75">
      <c r="A54" s="17">
        <v>6029001</v>
      </c>
      <c r="B54" s="17" t="s">
        <v>83</v>
      </c>
      <c r="C54" s="28">
        <v>120000</v>
      </c>
    </row>
    <row r="55" spans="1:3" ht="15.75">
      <c r="A55" s="17">
        <v>6029003</v>
      </c>
      <c r="B55" s="17" t="s">
        <v>84</v>
      </c>
      <c r="C55" s="28"/>
    </row>
    <row r="56" spans="1:3" ht="19.5" customHeight="1">
      <c r="A56" s="17">
        <v>6029008</v>
      </c>
      <c r="B56" s="17" t="s">
        <v>85</v>
      </c>
      <c r="C56" s="28">
        <v>160000</v>
      </c>
    </row>
    <row r="57" spans="1:3" ht="21" customHeight="1">
      <c r="A57" s="17">
        <v>6029099</v>
      </c>
      <c r="B57" s="17" t="s">
        <v>86</v>
      </c>
      <c r="C57" s="28"/>
    </row>
    <row r="58" spans="1:3" ht="15.75">
      <c r="A58" s="13">
        <v>2310000</v>
      </c>
      <c r="B58" s="13" t="s">
        <v>87</v>
      </c>
      <c r="C58" s="27">
        <v>0</v>
      </c>
    </row>
    <row r="59" spans="1:3" ht="15.75">
      <c r="A59" s="32"/>
      <c r="B59" s="32"/>
      <c r="C59" s="32"/>
    </row>
    <row r="60" spans="1:3" ht="15.75">
      <c r="A60" s="32"/>
      <c r="B60" s="33"/>
      <c r="C60" s="34"/>
    </row>
    <row r="61" spans="1:3" ht="15.75">
      <c r="A61" s="10" t="s">
        <v>88</v>
      </c>
      <c r="B61" s="10"/>
      <c r="C61" s="10" t="s">
        <v>30</v>
      </c>
    </row>
    <row r="62" spans="1:3" ht="15.75">
      <c r="A62" s="10" t="s">
        <v>89</v>
      </c>
      <c r="B62" s="10"/>
      <c r="C62" s="10">
        <v>1170</v>
      </c>
    </row>
    <row r="63" spans="1:3" ht="15.75">
      <c r="A63" s="13" t="s">
        <v>32</v>
      </c>
      <c r="B63" s="13" t="s">
        <v>33</v>
      </c>
      <c r="C63" s="14" t="s">
        <v>34</v>
      </c>
    </row>
    <row r="64" spans="1:3" ht="15.75">
      <c r="A64" s="15">
        <v>6001</v>
      </c>
      <c r="B64" s="15" t="s">
        <v>35</v>
      </c>
      <c r="C64" s="35">
        <f>C65</f>
        <v>3269875</v>
      </c>
    </row>
    <row r="65" spans="1:7" ht="15.75">
      <c r="A65" s="17">
        <v>6001001</v>
      </c>
      <c r="B65" s="17" t="s">
        <v>36</v>
      </c>
      <c r="C65" s="36">
        <v>3269875</v>
      </c>
    </row>
    <row r="66" spans="1:7" ht="15.75">
      <c r="A66" s="19">
        <v>6010</v>
      </c>
      <c r="B66" s="19" t="s">
        <v>37</v>
      </c>
      <c r="C66" s="37">
        <f>SUM(C67:C68)</f>
        <v>548321</v>
      </c>
      <c r="E66">
        <v>548321</v>
      </c>
      <c r="F66">
        <v>0.9</v>
      </c>
      <c r="G66">
        <f>E66*F66</f>
        <v>493488.9</v>
      </c>
    </row>
    <row r="67" spans="1:7" ht="15.75">
      <c r="A67" s="17">
        <v>6010100</v>
      </c>
      <c r="B67" s="17" t="s">
        <v>38</v>
      </c>
      <c r="C67" s="38">
        <v>493490</v>
      </c>
      <c r="E67" s="24">
        <f>E66-C67</f>
        <v>54831</v>
      </c>
    </row>
    <row r="68" spans="1:7" ht="15.75">
      <c r="A68" s="17">
        <v>6011100</v>
      </c>
      <c r="B68" s="17" t="s">
        <v>39</v>
      </c>
      <c r="C68" s="38">
        <v>54831</v>
      </c>
    </row>
    <row r="69" spans="1:7" ht="15.75">
      <c r="A69" s="39"/>
      <c r="B69" s="39"/>
      <c r="C69" s="39"/>
    </row>
    <row r="70" spans="1:7" ht="15.75">
      <c r="A70" s="39"/>
      <c r="B70" s="39"/>
      <c r="C70" s="39"/>
    </row>
    <row r="71" spans="1:7" ht="18.75">
      <c r="A71" s="39"/>
      <c r="B71" s="40" t="s">
        <v>90</v>
      </c>
      <c r="C71" s="39"/>
    </row>
    <row r="72" spans="1:7" ht="18.75">
      <c r="A72" s="39"/>
      <c r="B72" s="41" t="s">
        <v>91</v>
      </c>
      <c r="C72" s="42"/>
    </row>
    <row r="73" spans="1:7" ht="15.75">
      <c r="A73" s="39"/>
      <c r="B73" s="33"/>
      <c r="C73" s="34"/>
    </row>
    <row r="74" spans="1:7" ht="15.75">
      <c r="A74" s="39"/>
      <c r="B74" s="39"/>
      <c r="C74" s="39"/>
    </row>
    <row r="75" spans="1:7" ht="15.75">
      <c r="A75" s="39"/>
      <c r="B75" s="39"/>
      <c r="C75" s="39"/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6"/>
  <sheetViews>
    <sheetView workbookViewId="0">
      <selection activeCell="AE13" sqref="AE13"/>
    </sheetView>
  </sheetViews>
  <sheetFormatPr defaultRowHeight="15.75"/>
  <cols>
    <col min="1" max="1" width="5.28515625" style="10" customWidth="1"/>
    <col min="2" max="2" width="5.85546875" style="32" customWidth="1"/>
    <col min="3" max="3" width="39.28515625" style="32" customWidth="1"/>
    <col min="4" max="4" width="10.5703125" style="32" hidden="1" customWidth="1"/>
    <col min="5" max="5" width="23.7109375" style="43" customWidth="1"/>
    <col min="6" max="6" width="17.5703125" style="32" customWidth="1"/>
    <col min="7" max="7" width="8" style="32" customWidth="1"/>
    <col min="8" max="8" width="18.5703125" style="32" customWidth="1"/>
    <col min="9" max="9" width="8.28515625" style="32" customWidth="1"/>
    <col min="10" max="10" width="12" style="32" customWidth="1"/>
    <col min="11" max="11" width="13.5703125" style="32" customWidth="1"/>
    <col min="12" max="12" width="0" style="32" hidden="1" customWidth="1"/>
    <col min="13" max="13" width="14.5703125" style="32" hidden="1" customWidth="1"/>
    <col min="14" max="14" width="0" style="32" hidden="1" customWidth="1"/>
    <col min="15" max="15" width="12.7109375" style="32" hidden="1" customWidth="1"/>
    <col min="16" max="17" width="0" style="32" hidden="1" customWidth="1"/>
    <col min="18" max="18" width="12.7109375" style="32" hidden="1" customWidth="1"/>
    <col min="19" max="19" width="0" style="32" hidden="1" customWidth="1"/>
    <col min="20" max="20" width="11" style="32" hidden="1" customWidth="1"/>
    <col min="21" max="21" width="0" style="32" hidden="1" customWidth="1"/>
    <col min="22" max="22" width="9.140625" style="32"/>
    <col min="23" max="23" width="13" style="32" hidden="1" customWidth="1"/>
    <col min="24" max="24" width="9.140625" style="32"/>
    <col min="25" max="26" width="9.85546875" style="32" bestFit="1" customWidth="1"/>
    <col min="27" max="16384" width="9.140625" style="32"/>
  </cols>
  <sheetData>
    <row r="1" spans="1:25">
      <c r="A1" s="10" t="s">
        <v>92</v>
      </c>
    </row>
    <row r="2" spans="1:25">
      <c r="A2" s="10" t="s">
        <v>93</v>
      </c>
    </row>
    <row r="4" spans="1:25" ht="33.75" customHeight="1">
      <c r="A4" s="90" t="s">
        <v>94</v>
      </c>
      <c r="B4" s="93" t="s">
        <v>95</v>
      </c>
      <c r="C4" s="90" t="s">
        <v>96</v>
      </c>
      <c r="D4" s="94" t="s">
        <v>97</v>
      </c>
      <c r="E4" s="94"/>
      <c r="F4" s="90" t="s">
        <v>98</v>
      </c>
      <c r="G4" s="91" t="s">
        <v>99</v>
      </c>
      <c r="H4" s="90" t="s">
        <v>100</v>
      </c>
      <c r="I4" s="91" t="s">
        <v>101</v>
      </c>
      <c r="J4" s="90" t="s">
        <v>102</v>
      </c>
      <c r="K4" s="90" t="s">
        <v>103</v>
      </c>
    </row>
    <row r="5" spans="1:25" ht="52.5" customHeight="1">
      <c r="A5" s="90"/>
      <c r="B5" s="92"/>
      <c r="C5" s="90"/>
      <c r="D5" s="44" t="s">
        <v>104</v>
      </c>
      <c r="E5" s="45" t="s">
        <v>105</v>
      </c>
      <c r="F5" s="90"/>
      <c r="G5" s="92"/>
      <c r="H5" s="90"/>
      <c r="I5" s="92"/>
      <c r="J5" s="90"/>
      <c r="K5" s="90"/>
    </row>
    <row r="6" spans="1:25" ht="31.5">
      <c r="A6" s="19" t="s">
        <v>106</v>
      </c>
      <c r="B6" s="19"/>
      <c r="C6" s="19" t="s">
        <v>107</v>
      </c>
      <c r="D6" s="46">
        <v>0</v>
      </c>
      <c r="E6" s="47">
        <v>833333</v>
      </c>
      <c r="F6" s="48" t="s">
        <v>108</v>
      </c>
      <c r="G6" s="48"/>
      <c r="H6" s="48" t="s">
        <v>109</v>
      </c>
      <c r="I6" s="48"/>
      <c r="J6" s="48"/>
      <c r="K6" s="48" t="s">
        <v>110</v>
      </c>
    </row>
    <row r="7" spans="1:25">
      <c r="A7" s="19" t="s">
        <v>111</v>
      </c>
      <c r="B7" s="19"/>
      <c r="C7" s="19" t="s">
        <v>112</v>
      </c>
      <c r="D7" s="49">
        <f>D8+D14+D19+D29+D35+D40+D42+D44+D50</f>
        <v>8111999.5999999996</v>
      </c>
      <c r="E7" s="23">
        <v>6635000</v>
      </c>
      <c r="F7" s="50"/>
      <c r="G7" s="46"/>
      <c r="H7" s="46"/>
      <c r="I7" s="51"/>
      <c r="J7" s="51"/>
      <c r="K7" s="51"/>
      <c r="W7" s="32">
        <v>6635000</v>
      </c>
      <c r="Y7" s="52"/>
    </row>
    <row r="8" spans="1:25">
      <c r="A8" s="13">
        <v>1</v>
      </c>
      <c r="B8" s="13"/>
      <c r="C8" s="13" t="s">
        <v>41</v>
      </c>
      <c r="D8" s="53">
        <f>SUM(D9:D13)</f>
        <v>709999.6</v>
      </c>
      <c r="E8" s="25">
        <f>SUM(E9:E13)</f>
        <v>333333</v>
      </c>
      <c r="F8" s="54"/>
      <c r="G8" s="55"/>
      <c r="H8" s="56"/>
      <c r="I8" s="56"/>
      <c r="J8" s="56"/>
      <c r="K8" s="56"/>
      <c r="Q8" s="32">
        <v>1.2</v>
      </c>
      <c r="R8" s="52">
        <f>E8*Q8</f>
        <v>399999.6</v>
      </c>
      <c r="T8" s="57">
        <f>R8-E8</f>
        <v>66666.599999999977</v>
      </c>
    </row>
    <row r="9" spans="1:25">
      <c r="A9" s="13"/>
      <c r="B9" s="17"/>
      <c r="C9" s="17" t="s">
        <v>42</v>
      </c>
      <c r="D9" s="58">
        <v>399999.6</v>
      </c>
      <c r="E9" s="26">
        <v>200000</v>
      </c>
      <c r="F9" s="56" t="s">
        <v>108</v>
      </c>
      <c r="G9" s="55"/>
      <c r="H9" s="56" t="s">
        <v>109</v>
      </c>
      <c r="I9" s="56"/>
      <c r="J9" s="56" t="s">
        <v>113</v>
      </c>
      <c r="K9" s="56" t="s">
        <v>110</v>
      </c>
      <c r="L9" s="32">
        <v>1.2</v>
      </c>
      <c r="M9" s="59">
        <f>E9*L9</f>
        <v>240000</v>
      </c>
      <c r="T9" s="52"/>
      <c r="W9" s="60">
        <f>E9*1.2-E9</f>
        <v>40000</v>
      </c>
    </row>
    <row r="10" spans="1:25">
      <c r="A10" s="13"/>
      <c r="B10" s="17"/>
      <c r="C10" s="17" t="s">
        <v>43</v>
      </c>
      <c r="D10" s="17">
        <v>120000</v>
      </c>
      <c r="E10" s="26">
        <v>83333</v>
      </c>
      <c r="F10" s="56" t="s">
        <v>108</v>
      </c>
      <c r="G10" s="55"/>
      <c r="H10" s="56" t="s">
        <v>114</v>
      </c>
      <c r="I10" s="56"/>
      <c r="J10" s="56" t="s">
        <v>113</v>
      </c>
      <c r="K10" s="56" t="s">
        <v>110</v>
      </c>
      <c r="L10" s="32">
        <v>1.2</v>
      </c>
      <c r="M10" s="59">
        <f t="shared" ref="M10:M48" si="0">E10*L10</f>
        <v>99999.599999999991</v>
      </c>
      <c r="T10" s="52"/>
      <c r="W10" s="60">
        <f t="shared" ref="W10:W13" si="1">E10*1.2-E10</f>
        <v>16666.599999999991</v>
      </c>
    </row>
    <row r="11" spans="1:25">
      <c r="A11" s="13"/>
      <c r="B11" s="17"/>
      <c r="C11" s="61" t="s">
        <v>44</v>
      </c>
      <c r="D11" s="17">
        <v>120000</v>
      </c>
      <c r="E11" s="26">
        <v>50000</v>
      </c>
      <c r="F11" s="56" t="s">
        <v>108</v>
      </c>
      <c r="G11" s="55"/>
      <c r="H11" s="56" t="s">
        <v>114</v>
      </c>
      <c r="I11" s="56"/>
      <c r="J11" s="56" t="s">
        <v>113</v>
      </c>
      <c r="K11" s="56" t="s">
        <v>110</v>
      </c>
      <c r="L11" s="32">
        <v>1.2</v>
      </c>
      <c r="M11" s="59">
        <f t="shared" si="0"/>
        <v>60000</v>
      </c>
      <c r="T11" s="52"/>
      <c r="W11" s="60">
        <f t="shared" si="1"/>
        <v>10000</v>
      </c>
    </row>
    <row r="12" spans="1:25">
      <c r="A12" s="13"/>
      <c r="B12" s="17"/>
      <c r="C12" s="17" t="s">
        <v>45</v>
      </c>
      <c r="D12" s="17">
        <v>0</v>
      </c>
      <c r="E12" s="26">
        <v>0</v>
      </c>
      <c r="F12" s="56"/>
      <c r="G12" s="55"/>
      <c r="H12" s="56"/>
      <c r="I12" s="56"/>
      <c r="J12" s="56"/>
      <c r="K12" s="56"/>
      <c r="M12" s="59">
        <f t="shared" si="0"/>
        <v>0</v>
      </c>
      <c r="T12" s="52"/>
      <c r="W12" s="60">
        <f t="shared" si="1"/>
        <v>0</v>
      </c>
    </row>
    <row r="13" spans="1:25">
      <c r="A13" s="13"/>
      <c r="B13" s="17"/>
      <c r="C13" s="62" t="s">
        <v>46</v>
      </c>
      <c r="D13" s="17">
        <v>70000</v>
      </c>
      <c r="E13" s="26">
        <v>0</v>
      </c>
      <c r="F13" s="56" t="s">
        <v>108</v>
      </c>
      <c r="G13" s="55"/>
      <c r="H13" s="56" t="s">
        <v>114</v>
      </c>
      <c r="I13" s="56"/>
      <c r="J13" s="56" t="s">
        <v>113</v>
      </c>
      <c r="K13" s="56" t="s">
        <v>110</v>
      </c>
      <c r="L13" s="32">
        <v>1.2</v>
      </c>
      <c r="M13" s="59">
        <f t="shared" si="0"/>
        <v>0</v>
      </c>
      <c r="T13" s="52"/>
      <c r="W13" s="60">
        <f t="shared" si="1"/>
        <v>0</v>
      </c>
    </row>
    <row r="14" spans="1:25">
      <c r="A14" s="13">
        <v>2</v>
      </c>
      <c r="B14" s="13"/>
      <c r="C14" s="13" t="s">
        <v>115</v>
      </c>
      <c r="D14" s="13">
        <f>SUM(D15:D18)</f>
        <v>180000</v>
      </c>
      <c r="E14" s="63">
        <f>SUM(E15:E18)</f>
        <v>100000</v>
      </c>
      <c r="F14" s="56"/>
      <c r="G14" s="56"/>
      <c r="H14" s="56"/>
      <c r="I14" s="56"/>
      <c r="J14" s="56"/>
      <c r="K14" s="56"/>
      <c r="M14" s="59">
        <f t="shared" si="0"/>
        <v>0</v>
      </c>
      <c r="Q14" s="32">
        <v>1.2</v>
      </c>
      <c r="R14" s="52">
        <f>E14*Q14</f>
        <v>120000</v>
      </c>
      <c r="T14" s="57">
        <f t="shared" ref="T14:T48" si="2">R14-E14</f>
        <v>20000</v>
      </c>
    </row>
    <row r="15" spans="1:25">
      <c r="A15" s="13"/>
      <c r="B15" s="17"/>
      <c r="C15" s="17" t="s">
        <v>48</v>
      </c>
      <c r="D15" s="17">
        <v>0</v>
      </c>
      <c r="E15" s="64">
        <f>D15/L15</f>
        <v>0</v>
      </c>
      <c r="F15" s="56"/>
      <c r="G15" s="56"/>
      <c r="H15" s="56"/>
      <c r="I15" s="56"/>
      <c r="J15" s="56"/>
      <c r="K15" s="56"/>
      <c r="L15" s="32">
        <v>1.2</v>
      </c>
      <c r="M15" s="59">
        <f t="shared" si="0"/>
        <v>0</v>
      </c>
      <c r="T15" s="52">
        <f t="shared" si="2"/>
        <v>0</v>
      </c>
    </row>
    <row r="16" spans="1:25">
      <c r="A16" s="13"/>
      <c r="B16" s="17"/>
      <c r="C16" s="17" t="s">
        <v>49</v>
      </c>
      <c r="D16" s="17">
        <v>60000</v>
      </c>
      <c r="E16" s="64"/>
      <c r="F16" s="56" t="s">
        <v>108</v>
      </c>
      <c r="G16" s="56"/>
      <c r="H16" s="56"/>
      <c r="I16" s="56"/>
      <c r="J16" s="56" t="s">
        <v>113</v>
      </c>
      <c r="K16" s="56" t="s">
        <v>110</v>
      </c>
      <c r="L16" s="32">
        <v>1.2</v>
      </c>
      <c r="M16" s="59">
        <f t="shared" si="0"/>
        <v>0</v>
      </c>
      <c r="T16" s="52">
        <f t="shared" si="2"/>
        <v>0</v>
      </c>
    </row>
    <row r="17" spans="1:23" ht="25.5">
      <c r="A17" s="13"/>
      <c r="B17" s="17"/>
      <c r="C17" s="62" t="s">
        <v>50</v>
      </c>
      <c r="D17" s="17">
        <v>0</v>
      </c>
      <c r="E17" s="64">
        <v>50000</v>
      </c>
      <c r="F17" s="56"/>
      <c r="G17" s="56"/>
      <c r="H17" s="56" t="s">
        <v>114</v>
      </c>
      <c r="I17" s="56"/>
      <c r="J17" s="56"/>
      <c r="K17" s="56"/>
      <c r="M17" s="59">
        <f t="shared" si="0"/>
        <v>0</v>
      </c>
      <c r="T17" s="52"/>
      <c r="W17" s="60">
        <f t="shared" ref="W17:W22" si="3">E17*1.2-E17</f>
        <v>10000</v>
      </c>
    </row>
    <row r="18" spans="1:23">
      <c r="A18" s="13"/>
      <c r="B18" s="17"/>
      <c r="C18" s="17" t="s">
        <v>51</v>
      </c>
      <c r="D18" s="17">
        <v>120000</v>
      </c>
      <c r="E18" s="64">
        <v>50000</v>
      </c>
      <c r="F18" s="56" t="s">
        <v>108</v>
      </c>
      <c r="G18" s="56"/>
      <c r="H18" s="56" t="s">
        <v>114</v>
      </c>
      <c r="I18" s="56"/>
      <c r="J18" s="56" t="s">
        <v>113</v>
      </c>
      <c r="K18" s="56" t="s">
        <v>110</v>
      </c>
      <c r="L18" s="32">
        <v>1.2</v>
      </c>
      <c r="M18" s="59">
        <f t="shared" si="0"/>
        <v>60000</v>
      </c>
      <c r="T18" s="52"/>
      <c r="W18" s="60">
        <f t="shared" si="3"/>
        <v>10000</v>
      </c>
    </row>
    <row r="19" spans="1:23">
      <c r="A19" s="13">
        <v>3</v>
      </c>
      <c r="B19" s="13"/>
      <c r="C19" s="13" t="s">
        <v>52</v>
      </c>
      <c r="D19" s="13">
        <f>SUM(D20:D28)</f>
        <v>2160000</v>
      </c>
      <c r="E19" s="63">
        <f>SUM(E20:E28)</f>
        <v>2061665</v>
      </c>
      <c r="F19" s="56"/>
      <c r="G19" s="56"/>
      <c r="H19" s="56"/>
      <c r="I19" s="56"/>
      <c r="J19" s="56"/>
      <c r="K19" s="56"/>
      <c r="M19" s="59">
        <f t="shared" si="0"/>
        <v>0</v>
      </c>
      <c r="R19" s="52">
        <f>SUM(R20:R28)</f>
        <v>2389998</v>
      </c>
      <c r="T19" s="57">
        <f t="shared" si="2"/>
        <v>328333</v>
      </c>
    </row>
    <row r="20" spans="1:23">
      <c r="A20" s="13"/>
      <c r="B20" s="17"/>
      <c r="C20" s="17" t="s">
        <v>53</v>
      </c>
      <c r="D20" s="17">
        <v>450000</v>
      </c>
      <c r="E20" s="64">
        <v>250000</v>
      </c>
      <c r="F20" s="56" t="s">
        <v>108</v>
      </c>
      <c r="G20" s="56"/>
      <c r="H20" s="56" t="s">
        <v>116</v>
      </c>
      <c r="I20" s="56"/>
      <c r="J20" s="56"/>
      <c r="K20" s="56" t="s">
        <v>117</v>
      </c>
      <c r="L20" s="32">
        <v>1.2</v>
      </c>
      <c r="M20" s="59">
        <v>404000</v>
      </c>
      <c r="N20" s="32">
        <v>400000</v>
      </c>
      <c r="O20" s="59">
        <f>M20/L20</f>
        <v>336666.66666666669</v>
      </c>
      <c r="Q20" s="32">
        <v>1.2</v>
      </c>
      <c r="R20" s="52">
        <f>E20*Q20</f>
        <v>300000</v>
      </c>
      <c r="T20" s="52">
        <f t="shared" si="2"/>
        <v>50000</v>
      </c>
      <c r="W20" s="60">
        <f t="shared" si="3"/>
        <v>50000</v>
      </c>
    </row>
    <row r="21" spans="1:23">
      <c r="A21" s="13"/>
      <c r="B21" s="17"/>
      <c r="C21" s="17" t="s">
        <v>54</v>
      </c>
      <c r="D21" s="58">
        <v>100000</v>
      </c>
      <c r="E21" s="64">
        <v>41666</v>
      </c>
      <c r="F21" s="56" t="s">
        <v>108</v>
      </c>
      <c r="G21" s="56"/>
      <c r="H21" s="56" t="s">
        <v>116</v>
      </c>
      <c r="I21" s="56"/>
      <c r="J21" s="56"/>
      <c r="K21" s="56" t="s">
        <v>118</v>
      </c>
      <c r="L21" s="32">
        <v>1.2</v>
      </c>
      <c r="M21" s="59">
        <f t="shared" si="0"/>
        <v>49999.199999999997</v>
      </c>
      <c r="N21" s="32">
        <v>70000</v>
      </c>
      <c r="Q21" s="32">
        <v>1.2</v>
      </c>
      <c r="R21" s="52">
        <f t="shared" ref="R21:R34" si="4">E21*Q21</f>
        <v>49999.199999999997</v>
      </c>
      <c r="T21" s="52">
        <f t="shared" si="2"/>
        <v>8333.1999999999971</v>
      </c>
      <c r="W21" s="60">
        <f t="shared" si="3"/>
        <v>8333.1999999999971</v>
      </c>
    </row>
    <row r="22" spans="1:23">
      <c r="A22" s="13"/>
      <c r="B22" s="17"/>
      <c r="C22" s="17" t="s">
        <v>55</v>
      </c>
      <c r="D22" s="58">
        <v>250000</v>
      </c>
      <c r="E22" s="64">
        <v>166666</v>
      </c>
      <c r="F22" s="56" t="s">
        <v>108</v>
      </c>
      <c r="G22" s="56"/>
      <c r="H22" s="56" t="s">
        <v>116</v>
      </c>
      <c r="I22" s="56"/>
      <c r="J22" s="56"/>
      <c r="K22" s="56" t="s">
        <v>119</v>
      </c>
      <c r="L22" s="32">
        <v>1.2</v>
      </c>
      <c r="M22" s="59">
        <f t="shared" si="0"/>
        <v>199999.19999999998</v>
      </c>
      <c r="Q22" s="32">
        <v>1.2</v>
      </c>
      <c r="R22" s="52">
        <f t="shared" si="4"/>
        <v>199999.19999999998</v>
      </c>
      <c r="T22" s="52">
        <f t="shared" si="2"/>
        <v>33333.199999999983</v>
      </c>
      <c r="W22" s="60">
        <f t="shared" si="3"/>
        <v>33333.199999999983</v>
      </c>
    </row>
    <row r="23" spans="1:23">
      <c r="A23" s="13"/>
      <c r="B23" s="17"/>
      <c r="C23" s="17" t="s">
        <v>56</v>
      </c>
      <c r="D23" s="17">
        <v>200000</v>
      </c>
      <c r="E23" s="64">
        <v>120000</v>
      </c>
      <c r="F23" s="56" t="s">
        <v>108</v>
      </c>
      <c r="G23" s="56"/>
      <c r="H23" s="56" t="s">
        <v>116</v>
      </c>
      <c r="I23" s="56"/>
      <c r="J23" s="56"/>
      <c r="K23" s="56" t="s">
        <v>120</v>
      </c>
      <c r="L23" s="32">
        <v>1</v>
      </c>
      <c r="M23" s="59">
        <f t="shared" si="0"/>
        <v>120000</v>
      </c>
      <c r="Q23" s="32">
        <v>1</v>
      </c>
      <c r="R23" s="52">
        <f t="shared" si="4"/>
        <v>120000</v>
      </c>
      <c r="T23" s="52">
        <f t="shared" si="2"/>
        <v>0</v>
      </c>
    </row>
    <row r="24" spans="1:23">
      <c r="A24" s="13"/>
      <c r="B24" s="17"/>
      <c r="C24" s="17" t="s">
        <v>57</v>
      </c>
      <c r="D24" s="17">
        <v>0</v>
      </c>
      <c r="E24" s="64">
        <v>0</v>
      </c>
      <c r="F24" s="56" t="s">
        <v>108</v>
      </c>
      <c r="G24" s="56"/>
      <c r="H24" s="56" t="s">
        <v>116</v>
      </c>
      <c r="I24" s="56"/>
      <c r="J24" s="56"/>
      <c r="K24" s="56" t="s">
        <v>110</v>
      </c>
      <c r="M24" s="59">
        <f t="shared" si="0"/>
        <v>0</v>
      </c>
      <c r="R24" s="52">
        <f t="shared" si="4"/>
        <v>0</v>
      </c>
      <c r="T24" s="52">
        <f t="shared" si="2"/>
        <v>0</v>
      </c>
    </row>
    <row r="25" spans="1:23">
      <c r="A25" s="13"/>
      <c r="B25" s="17"/>
      <c r="C25" s="17" t="s">
        <v>58</v>
      </c>
      <c r="D25" s="17">
        <v>120000</v>
      </c>
      <c r="E25" s="64">
        <v>0</v>
      </c>
      <c r="F25" s="56" t="s">
        <v>108</v>
      </c>
      <c r="G25" s="56"/>
      <c r="H25" s="56" t="s">
        <v>114</v>
      </c>
      <c r="I25" s="56"/>
      <c r="J25" s="56"/>
      <c r="K25" s="56" t="s">
        <v>110</v>
      </c>
      <c r="L25" s="32">
        <v>1.2</v>
      </c>
      <c r="M25" s="59">
        <f t="shared" si="0"/>
        <v>0</v>
      </c>
      <c r="Q25" s="32">
        <v>1.2</v>
      </c>
      <c r="R25" s="52">
        <f t="shared" si="4"/>
        <v>0</v>
      </c>
      <c r="T25" s="52">
        <f t="shared" si="2"/>
        <v>0</v>
      </c>
    </row>
    <row r="26" spans="1:23">
      <c r="A26" s="13"/>
      <c r="B26" s="17"/>
      <c r="C26" s="17" t="s">
        <v>59</v>
      </c>
      <c r="D26" s="17">
        <v>800000</v>
      </c>
      <c r="E26" s="64">
        <v>1333333</v>
      </c>
      <c r="F26" s="56" t="s">
        <v>108</v>
      </c>
      <c r="G26" s="56"/>
      <c r="H26" s="56" t="s">
        <v>121</v>
      </c>
      <c r="I26" s="56"/>
      <c r="J26" s="56"/>
      <c r="K26" s="56" t="s">
        <v>122</v>
      </c>
      <c r="L26" s="32">
        <v>1.2</v>
      </c>
      <c r="M26" s="59">
        <f t="shared" si="0"/>
        <v>1599999.5999999999</v>
      </c>
      <c r="Q26" s="32">
        <v>1.2</v>
      </c>
      <c r="R26" s="52">
        <f t="shared" si="4"/>
        <v>1599999.5999999999</v>
      </c>
      <c r="T26" s="52">
        <f t="shared" si="2"/>
        <v>266666.59999999986</v>
      </c>
      <c r="W26" s="60">
        <f t="shared" ref="W26:W28" si="5">E26*1.2-E26</f>
        <v>266666.59999999986</v>
      </c>
    </row>
    <row r="27" spans="1:23">
      <c r="A27" s="13"/>
      <c r="B27" s="17"/>
      <c r="C27" s="32" t="s">
        <v>60</v>
      </c>
      <c r="D27" s="17">
        <v>120000</v>
      </c>
      <c r="E27" s="64">
        <v>50000</v>
      </c>
      <c r="F27" s="56" t="s">
        <v>108</v>
      </c>
      <c r="G27" s="56"/>
      <c r="H27" s="56" t="s">
        <v>114</v>
      </c>
      <c r="I27" s="56"/>
      <c r="J27" s="56" t="s">
        <v>113</v>
      </c>
      <c r="K27" s="56" t="s">
        <v>110</v>
      </c>
      <c r="L27" s="32">
        <v>1.2</v>
      </c>
      <c r="M27" s="59">
        <f t="shared" si="0"/>
        <v>60000</v>
      </c>
      <c r="R27" s="52">
        <f t="shared" si="4"/>
        <v>0</v>
      </c>
      <c r="T27" s="52">
        <f t="shared" si="2"/>
        <v>-50000</v>
      </c>
      <c r="W27" s="60">
        <f t="shared" si="5"/>
        <v>10000</v>
      </c>
    </row>
    <row r="28" spans="1:23">
      <c r="A28" s="13"/>
      <c r="B28" s="17"/>
      <c r="C28" s="17" t="s">
        <v>61</v>
      </c>
      <c r="D28" s="17">
        <v>120000</v>
      </c>
      <c r="E28" s="64">
        <v>100000</v>
      </c>
      <c r="F28" s="56" t="s">
        <v>108</v>
      </c>
      <c r="G28" s="56"/>
      <c r="H28" s="56" t="s">
        <v>114</v>
      </c>
      <c r="I28" s="56"/>
      <c r="J28" s="56"/>
      <c r="K28" s="56"/>
      <c r="L28" s="32">
        <v>1.2</v>
      </c>
      <c r="M28" s="59">
        <f t="shared" si="0"/>
        <v>120000</v>
      </c>
      <c r="Q28" s="32">
        <v>1.2</v>
      </c>
      <c r="R28" s="52">
        <f t="shared" si="4"/>
        <v>120000</v>
      </c>
      <c r="T28" s="52">
        <f t="shared" si="2"/>
        <v>20000</v>
      </c>
      <c r="W28" s="60">
        <f t="shared" si="5"/>
        <v>20000</v>
      </c>
    </row>
    <row r="29" spans="1:23">
      <c r="A29" s="13">
        <v>4</v>
      </c>
      <c r="B29" s="13"/>
      <c r="C29" s="13" t="s">
        <v>62</v>
      </c>
      <c r="D29" s="13">
        <f>D30+D31+D32+D33+D34</f>
        <v>2080000</v>
      </c>
      <c r="E29" s="63">
        <f>E30+E32+E33+E34</f>
        <v>1303333</v>
      </c>
      <c r="F29" s="56"/>
      <c r="G29" s="56"/>
      <c r="H29" s="56"/>
      <c r="I29" s="56"/>
      <c r="J29" s="56"/>
      <c r="K29" s="56"/>
      <c r="M29" s="59">
        <f t="shared" si="0"/>
        <v>0</v>
      </c>
      <c r="R29" s="32">
        <f>SUM(R30:R34)</f>
        <v>1539999.6</v>
      </c>
      <c r="T29" s="57">
        <f t="shared" si="2"/>
        <v>236666.60000000009</v>
      </c>
    </row>
    <row r="30" spans="1:23">
      <c r="A30" s="13"/>
      <c r="B30" s="17"/>
      <c r="C30" s="17" t="s">
        <v>63</v>
      </c>
      <c r="D30" s="17">
        <v>0</v>
      </c>
      <c r="E30" s="63">
        <f>E31</f>
        <v>1000000</v>
      </c>
      <c r="F30" s="56"/>
      <c r="G30" s="56"/>
      <c r="H30" s="56"/>
      <c r="I30" s="56"/>
      <c r="J30" s="56" t="s">
        <v>113</v>
      </c>
      <c r="K30" s="56"/>
      <c r="M30" s="59">
        <f t="shared" si="0"/>
        <v>0</v>
      </c>
      <c r="Q30" s="32">
        <v>1.2</v>
      </c>
      <c r="R30" s="32">
        <f t="shared" si="4"/>
        <v>1200000</v>
      </c>
      <c r="T30" s="52">
        <f t="shared" si="2"/>
        <v>200000</v>
      </c>
    </row>
    <row r="31" spans="1:23">
      <c r="A31" s="13"/>
      <c r="B31" s="17"/>
      <c r="C31" s="17" t="s">
        <v>63</v>
      </c>
      <c r="D31" s="30">
        <v>1500000</v>
      </c>
      <c r="E31" s="64">
        <v>1000000</v>
      </c>
      <c r="F31" s="56" t="s">
        <v>108</v>
      </c>
      <c r="G31" s="56"/>
      <c r="H31" s="56" t="s">
        <v>123</v>
      </c>
      <c r="I31" s="56"/>
      <c r="J31" s="56"/>
      <c r="K31" s="14"/>
      <c r="L31" s="32">
        <v>1.2</v>
      </c>
      <c r="M31" s="59">
        <f t="shared" si="0"/>
        <v>1200000</v>
      </c>
      <c r="R31" s="32">
        <f t="shared" si="4"/>
        <v>0</v>
      </c>
      <c r="T31" s="52"/>
      <c r="W31" s="60">
        <f t="shared" ref="W31:W39" si="6">E31*1.2-E31</f>
        <v>200000</v>
      </c>
    </row>
    <row r="32" spans="1:23" ht="25.5">
      <c r="A32" s="13"/>
      <c r="B32" s="17"/>
      <c r="C32" s="62" t="s">
        <v>67</v>
      </c>
      <c r="D32" s="17">
        <v>300000</v>
      </c>
      <c r="E32" s="64">
        <v>100000</v>
      </c>
      <c r="F32" s="56" t="s">
        <v>108</v>
      </c>
      <c r="G32" s="56"/>
      <c r="H32" s="56" t="s">
        <v>114</v>
      </c>
      <c r="I32" s="56"/>
      <c r="J32" s="56" t="s">
        <v>113</v>
      </c>
      <c r="K32" s="56" t="s">
        <v>110</v>
      </c>
      <c r="L32" s="32">
        <v>1.2</v>
      </c>
      <c r="M32" s="59">
        <f t="shared" si="0"/>
        <v>120000</v>
      </c>
      <c r="Q32" s="32">
        <v>1.2</v>
      </c>
      <c r="R32" s="32">
        <f t="shared" si="4"/>
        <v>120000</v>
      </c>
      <c r="T32" s="52">
        <f t="shared" si="2"/>
        <v>20000</v>
      </c>
      <c r="W32" s="60">
        <f t="shared" si="6"/>
        <v>20000</v>
      </c>
    </row>
    <row r="33" spans="1:23">
      <c r="A33" s="13"/>
      <c r="B33" s="17"/>
      <c r="C33" s="17" t="s">
        <v>68</v>
      </c>
      <c r="D33" s="17">
        <v>160000</v>
      </c>
      <c r="E33" s="64">
        <v>120000</v>
      </c>
      <c r="F33" s="56" t="s">
        <v>108</v>
      </c>
      <c r="G33" s="56"/>
      <c r="H33" s="56" t="s">
        <v>109</v>
      </c>
      <c r="I33" s="56"/>
      <c r="J33" s="56" t="s">
        <v>113</v>
      </c>
      <c r="K33" s="56" t="s">
        <v>110</v>
      </c>
      <c r="L33" s="32">
        <v>1</v>
      </c>
      <c r="M33" s="59">
        <f t="shared" si="0"/>
        <v>120000</v>
      </c>
      <c r="Q33" s="32">
        <v>1</v>
      </c>
      <c r="R33" s="32">
        <f t="shared" si="4"/>
        <v>120000</v>
      </c>
      <c r="T33" s="52">
        <f t="shared" si="2"/>
        <v>0</v>
      </c>
      <c r="W33" s="60">
        <v>0</v>
      </c>
    </row>
    <row r="34" spans="1:23">
      <c r="A34" s="13"/>
      <c r="B34" s="17"/>
      <c r="C34" s="17" t="s">
        <v>124</v>
      </c>
      <c r="D34" s="17">
        <v>120000</v>
      </c>
      <c r="E34" s="64">
        <v>83333</v>
      </c>
      <c r="F34" s="56" t="s">
        <v>108</v>
      </c>
      <c r="G34" s="56"/>
      <c r="H34" s="56" t="s">
        <v>114</v>
      </c>
      <c r="I34" s="56"/>
      <c r="J34" s="56" t="s">
        <v>113</v>
      </c>
      <c r="K34" s="56" t="s">
        <v>110</v>
      </c>
      <c r="L34" s="32">
        <v>1.2</v>
      </c>
      <c r="M34" s="59">
        <f t="shared" si="0"/>
        <v>99999.599999999991</v>
      </c>
      <c r="Q34" s="32">
        <v>1.2</v>
      </c>
      <c r="R34" s="32">
        <f t="shared" si="4"/>
        <v>99999.599999999991</v>
      </c>
      <c r="T34" s="52">
        <f t="shared" si="2"/>
        <v>16666.599999999991</v>
      </c>
      <c r="W34" s="60">
        <f t="shared" si="6"/>
        <v>16666.599999999991</v>
      </c>
    </row>
    <row r="35" spans="1:23" ht="31.5">
      <c r="A35" s="13">
        <v>5</v>
      </c>
      <c r="B35" s="13"/>
      <c r="C35" s="13" t="s">
        <v>73</v>
      </c>
      <c r="D35" s="13">
        <f>SUM(D36:D39)</f>
        <v>900000</v>
      </c>
      <c r="E35" s="63">
        <f>SUM(E36:E39)</f>
        <v>300000</v>
      </c>
      <c r="F35" s="56"/>
      <c r="G35" s="56"/>
      <c r="H35" s="56"/>
      <c r="I35" s="56"/>
      <c r="J35" s="56"/>
      <c r="K35" s="56"/>
      <c r="M35" s="59">
        <f t="shared" si="0"/>
        <v>0</v>
      </c>
      <c r="Q35" s="32">
        <v>1.2</v>
      </c>
      <c r="R35" s="52">
        <f>E35*Q35</f>
        <v>360000</v>
      </c>
      <c r="T35" s="57">
        <f t="shared" si="2"/>
        <v>60000</v>
      </c>
    </row>
    <row r="36" spans="1:23">
      <c r="A36" s="13"/>
      <c r="B36" s="17"/>
      <c r="C36" s="61" t="s">
        <v>74</v>
      </c>
      <c r="D36" s="17">
        <v>420000</v>
      </c>
      <c r="E36" s="64">
        <v>100000</v>
      </c>
      <c r="F36" s="56" t="s">
        <v>108</v>
      </c>
      <c r="G36" s="56"/>
      <c r="H36" s="56" t="s">
        <v>114</v>
      </c>
      <c r="I36" s="56"/>
      <c r="J36" s="56" t="s">
        <v>113</v>
      </c>
      <c r="K36" s="56" t="s">
        <v>110</v>
      </c>
      <c r="L36" s="32">
        <v>1.2</v>
      </c>
      <c r="M36" s="59">
        <f t="shared" si="0"/>
        <v>120000</v>
      </c>
      <c r="T36" s="52"/>
      <c r="W36" s="60">
        <f t="shared" si="6"/>
        <v>20000</v>
      </c>
    </row>
    <row r="37" spans="1:23" ht="30">
      <c r="A37" s="13"/>
      <c r="B37" s="17"/>
      <c r="C37" s="65" t="s">
        <v>75</v>
      </c>
      <c r="D37" s="31">
        <v>120000</v>
      </c>
      <c r="E37" s="64">
        <v>50000</v>
      </c>
      <c r="F37" s="56" t="s">
        <v>108</v>
      </c>
      <c r="G37" s="56"/>
      <c r="H37" s="56" t="s">
        <v>114</v>
      </c>
      <c r="I37" s="56"/>
      <c r="J37" s="56" t="s">
        <v>113</v>
      </c>
      <c r="K37" s="56" t="s">
        <v>110</v>
      </c>
      <c r="L37" s="32">
        <v>1.2</v>
      </c>
      <c r="M37" s="59">
        <f t="shared" si="0"/>
        <v>60000</v>
      </c>
      <c r="T37" s="52"/>
      <c r="W37" s="60">
        <f t="shared" si="6"/>
        <v>10000</v>
      </c>
    </row>
    <row r="38" spans="1:23" ht="30">
      <c r="A38" s="13"/>
      <c r="B38" s="17"/>
      <c r="C38" s="61" t="s">
        <v>76</v>
      </c>
      <c r="D38" s="17">
        <v>240000</v>
      </c>
      <c r="E38" s="64">
        <v>100000</v>
      </c>
      <c r="F38" s="56" t="s">
        <v>108</v>
      </c>
      <c r="G38" s="56"/>
      <c r="H38" s="56" t="s">
        <v>114</v>
      </c>
      <c r="I38" s="56"/>
      <c r="J38" s="56" t="s">
        <v>113</v>
      </c>
      <c r="K38" s="56" t="s">
        <v>110</v>
      </c>
      <c r="L38" s="32">
        <v>1.2</v>
      </c>
      <c r="M38" s="59">
        <f t="shared" si="0"/>
        <v>120000</v>
      </c>
      <c r="T38" s="52"/>
      <c r="W38" s="60">
        <f t="shared" si="6"/>
        <v>20000</v>
      </c>
    </row>
    <row r="39" spans="1:23" ht="30">
      <c r="A39" s="13"/>
      <c r="B39" s="17"/>
      <c r="C39" s="61" t="s">
        <v>77</v>
      </c>
      <c r="D39" s="17">
        <v>120000</v>
      </c>
      <c r="E39" s="64">
        <v>50000</v>
      </c>
      <c r="F39" s="56" t="s">
        <v>108</v>
      </c>
      <c r="G39" s="56"/>
      <c r="H39" s="56" t="s">
        <v>114</v>
      </c>
      <c r="I39" s="56"/>
      <c r="J39" s="56" t="s">
        <v>113</v>
      </c>
      <c r="K39" s="56" t="s">
        <v>110</v>
      </c>
      <c r="L39" s="32">
        <v>1.2</v>
      </c>
      <c r="M39" s="59">
        <f t="shared" si="0"/>
        <v>60000</v>
      </c>
      <c r="T39" s="52"/>
      <c r="W39" s="60">
        <f t="shared" si="6"/>
        <v>10000</v>
      </c>
    </row>
    <row r="40" spans="1:23">
      <c r="A40" s="13">
        <v>6</v>
      </c>
      <c r="B40" s="13"/>
      <c r="C40" s="66" t="s">
        <v>78</v>
      </c>
      <c r="D40" s="13">
        <f>D41</f>
        <v>600000</v>
      </c>
      <c r="E40" s="63">
        <f>E41</f>
        <v>600000</v>
      </c>
      <c r="F40" s="56"/>
      <c r="G40" s="56"/>
      <c r="H40" s="56"/>
      <c r="I40" s="56"/>
      <c r="J40" s="56"/>
      <c r="K40" s="56"/>
      <c r="M40" s="59">
        <f t="shared" si="0"/>
        <v>0</v>
      </c>
      <c r="T40" s="52"/>
    </row>
    <row r="41" spans="1:23">
      <c r="A41" s="13"/>
      <c r="B41" s="17"/>
      <c r="C41" s="17" t="s">
        <v>125</v>
      </c>
      <c r="D41" s="17">
        <v>600000</v>
      </c>
      <c r="E41" s="64">
        <v>600000</v>
      </c>
      <c r="F41" s="56" t="s">
        <v>108</v>
      </c>
      <c r="G41" s="56"/>
      <c r="H41" s="56" t="s">
        <v>116</v>
      </c>
      <c r="I41" s="56"/>
      <c r="J41" s="56"/>
      <c r="K41" s="56"/>
      <c r="L41" s="32">
        <v>1</v>
      </c>
      <c r="M41" s="59">
        <f t="shared" si="0"/>
        <v>600000</v>
      </c>
      <c r="T41" s="52"/>
    </row>
    <row r="42" spans="1:23" ht="31.5">
      <c r="A42" s="13">
        <v>7</v>
      </c>
      <c r="B42" s="13"/>
      <c r="C42" s="13" t="s">
        <v>80</v>
      </c>
      <c r="D42" s="13">
        <f>D43</f>
        <v>0</v>
      </c>
      <c r="E42" s="63">
        <f>E43</f>
        <v>0</v>
      </c>
      <c r="F42" s="56"/>
      <c r="G42" s="56"/>
      <c r="H42" s="56"/>
      <c r="I42" s="56"/>
      <c r="J42" s="56"/>
      <c r="K42" s="56"/>
      <c r="M42" s="59">
        <f t="shared" si="0"/>
        <v>0</v>
      </c>
      <c r="T42" s="52"/>
    </row>
    <row r="43" spans="1:23" ht="25.5">
      <c r="A43" s="13"/>
      <c r="B43" s="17"/>
      <c r="C43" s="62" t="s">
        <v>81</v>
      </c>
      <c r="D43" s="17">
        <v>0</v>
      </c>
      <c r="E43" s="64">
        <v>0</v>
      </c>
      <c r="F43" s="56"/>
      <c r="G43" s="56"/>
      <c r="H43" s="56"/>
      <c r="I43" s="56"/>
      <c r="J43" s="56"/>
      <c r="K43" s="56"/>
      <c r="L43" s="32">
        <v>1</v>
      </c>
      <c r="M43" s="59">
        <f t="shared" si="0"/>
        <v>0</v>
      </c>
      <c r="T43" s="52"/>
    </row>
    <row r="44" spans="1:23">
      <c r="A44" s="13">
        <v>8</v>
      </c>
      <c r="B44" s="13"/>
      <c r="C44" s="13" t="s">
        <v>82</v>
      </c>
      <c r="D44" s="13">
        <f>D45+D46+D47</f>
        <v>282000</v>
      </c>
      <c r="E44" s="63">
        <f>E45+E46+E47+E48</f>
        <v>260000</v>
      </c>
      <c r="F44" s="56"/>
      <c r="G44" s="56"/>
      <c r="H44" s="56"/>
      <c r="I44" s="56"/>
      <c r="J44" s="56"/>
      <c r="K44" s="56"/>
      <c r="M44" s="59">
        <f t="shared" si="0"/>
        <v>0</v>
      </c>
      <c r="R44" s="52">
        <f>SUM(R45:R48)</f>
        <v>280000</v>
      </c>
      <c r="T44" s="57">
        <f t="shared" si="2"/>
        <v>20000</v>
      </c>
    </row>
    <row r="45" spans="1:23">
      <c r="A45" s="13"/>
      <c r="B45" s="17"/>
      <c r="C45" s="17" t="s">
        <v>83</v>
      </c>
      <c r="D45" s="17">
        <v>120000</v>
      </c>
      <c r="E45" s="64">
        <v>100000</v>
      </c>
      <c r="F45" s="56" t="s">
        <v>108</v>
      </c>
      <c r="G45" s="56"/>
      <c r="H45" s="56" t="s">
        <v>114</v>
      </c>
      <c r="I45" s="56"/>
      <c r="J45" s="56" t="s">
        <v>113</v>
      </c>
      <c r="K45" s="56" t="s">
        <v>110</v>
      </c>
      <c r="L45" s="32">
        <v>1.2</v>
      </c>
      <c r="M45" s="59">
        <f t="shared" si="0"/>
        <v>120000</v>
      </c>
      <c r="Q45" s="32">
        <v>1.2</v>
      </c>
      <c r="R45" s="52">
        <f>E45*Q45</f>
        <v>120000</v>
      </c>
      <c r="T45" s="52">
        <f t="shared" si="2"/>
        <v>20000</v>
      </c>
      <c r="W45" s="60">
        <f t="shared" ref="W45" si="7">E45*1.2-E45</f>
        <v>20000</v>
      </c>
    </row>
    <row r="46" spans="1:23">
      <c r="A46" s="13"/>
      <c r="B46" s="17"/>
      <c r="C46" s="17" t="s">
        <v>84</v>
      </c>
      <c r="D46" s="17">
        <v>12000</v>
      </c>
      <c r="E46" s="64"/>
      <c r="F46" s="56"/>
      <c r="G46" s="56"/>
      <c r="H46" s="56"/>
      <c r="I46" s="56"/>
      <c r="J46" s="56"/>
      <c r="K46" s="56"/>
      <c r="L46" s="32">
        <v>1</v>
      </c>
      <c r="M46" s="59">
        <f t="shared" si="0"/>
        <v>0</v>
      </c>
      <c r="R46" s="52"/>
      <c r="T46" s="52">
        <f t="shared" si="2"/>
        <v>0</v>
      </c>
    </row>
    <row r="47" spans="1:23" ht="30">
      <c r="A47" s="13"/>
      <c r="B47" s="17"/>
      <c r="C47" s="61" t="s">
        <v>85</v>
      </c>
      <c r="D47" s="17">
        <v>150000</v>
      </c>
      <c r="E47" s="64">
        <v>160000</v>
      </c>
      <c r="F47" s="56" t="s">
        <v>108</v>
      </c>
      <c r="G47" s="56"/>
      <c r="H47" s="56"/>
      <c r="I47" s="56"/>
      <c r="J47" s="56"/>
      <c r="K47" s="56"/>
      <c r="L47" s="32">
        <v>1</v>
      </c>
      <c r="M47" s="59">
        <f t="shared" si="0"/>
        <v>160000</v>
      </c>
      <c r="Q47" s="32">
        <v>1</v>
      </c>
      <c r="R47" s="52">
        <f t="shared" ref="R47:R48" si="8">E47*Q47</f>
        <v>160000</v>
      </c>
      <c r="T47" s="52">
        <f t="shared" si="2"/>
        <v>0</v>
      </c>
    </row>
    <row r="48" spans="1:23">
      <c r="A48" s="13"/>
      <c r="B48" s="17"/>
      <c r="C48" s="62" t="s">
        <v>86</v>
      </c>
      <c r="D48" s="17"/>
      <c r="E48" s="64">
        <v>0</v>
      </c>
      <c r="F48" s="56"/>
      <c r="G48" s="56"/>
      <c r="H48" s="56"/>
      <c r="I48" s="56"/>
      <c r="J48" s="56"/>
      <c r="K48" s="56" t="s">
        <v>110</v>
      </c>
      <c r="M48" s="59">
        <f t="shared" si="0"/>
        <v>0</v>
      </c>
      <c r="Q48" s="32">
        <v>1</v>
      </c>
      <c r="R48" s="52">
        <f t="shared" si="8"/>
        <v>0</v>
      </c>
      <c r="T48" s="52">
        <f t="shared" si="2"/>
        <v>0</v>
      </c>
    </row>
    <row r="49" spans="1:26">
      <c r="A49" s="14">
        <v>9</v>
      </c>
      <c r="B49" s="14"/>
      <c r="C49" s="14" t="s">
        <v>126</v>
      </c>
      <c r="D49" s="67"/>
      <c r="E49" s="67">
        <v>958336</v>
      </c>
      <c r="F49" s="14"/>
      <c r="G49" s="56"/>
      <c r="H49" s="56"/>
      <c r="I49" s="56"/>
      <c r="J49" s="56"/>
      <c r="K49" s="56"/>
      <c r="M49" s="59">
        <f>SUM(M9:M48)</f>
        <v>5793997.1999999993</v>
      </c>
      <c r="W49" s="60">
        <f>SUM(W9:W48)</f>
        <v>791666.19999999984</v>
      </c>
      <c r="Z49" s="52"/>
    </row>
    <row r="50" spans="1:26">
      <c r="A50" s="14">
        <v>10</v>
      </c>
      <c r="B50" s="14"/>
      <c r="C50" s="14" t="s">
        <v>127</v>
      </c>
      <c r="D50" s="14">
        <v>1200000</v>
      </c>
      <c r="E50" s="67">
        <v>885000</v>
      </c>
      <c r="F50" s="56" t="s">
        <v>128</v>
      </c>
      <c r="G50" s="56"/>
      <c r="H50" s="56"/>
      <c r="I50" s="56"/>
      <c r="J50" s="56"/>
      <c r="K50" s="56"/>
      <c r="M50" s="68">
        <v>1300000</v>
      </c>
      <c r="S50" s="32" t="s">
        <v>129</v>
      </c>
      <c r="T50" s="52">
        <f>T8+T14+T19+T29+T35+T44</f>
        <v>731666.20000000007</v>
      </c>
    </row>
    <row r="52" spans="1:26" ht="18.75">
      <c r="E52" s="69" t="s">
        <v>130</v>
      </c>
      <c r="F52" s="70"/>
    </row>
    <row r="53" spans="1:26" ht="18.75">
      <c r="E53" s="69" t="s">
        <v>131</v>
      </c>
      <c r="F53" s="70"/>
    </row>
    <row r="54" spans="1:26">
      <c r="E54" s="71"/>
      <c r="F54" s="70"/>
    </row>
    <row r="55" spans="1:26" ht="18.75">
      <c r="E55" s="69" t="s">
        <v>91</v>
      </c>
      <c r="F55" s="70"/>
    </row>
    <row r="56" spans="1:26">
      <c r="E56" s="32"/>
      <c r="F56" s="70"/>
    </row>
  </sheetData>
  <mergeCells count="10">
    <mergeCell ref="H4:H5"/>
    <mergeCell ref="I4:I5"/>
    <mergeCell ref="J4:J5"/>
    <mergeCell ref="K4:K5"/>
    <mergeCell ref="A4:A5"/>
    <mergeCell ref="B4:B5"/>
    <mergeCell ref="C4:C5"/>
    <mergeCell ref="D4:E4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59"/>
  <sheetViews>
    <sheetView tabSelected="1" workbookViewId="0">
      <selection activeCell="K65" sqref="K65"/>
    </sheetView>
  </sheetViews>
  <sheetFormatPr defaultRowHeight="15.75"/>
  <cols>
    <col min="1" max="1" width="5.28515625" style="10" customWidth="1"/>
    <col min="2" max="2" width="5.85546875" style="32" customWidth="1"/>
    <col min="3" max="3" width="39.28515625" style="32" customWidth="1"/>
    <col min="4" max="4" width="10.5703125" style="32" hidden="1" customWidth="1"/>
    <col min="5" max="5" width="23.7109375" style="43" customWidth="1"/>
    <col min="6" max="6" width="17.5703125" style="32" customWidth="1"/>
    <col min="7" max="7" width="8" style="32" customWidth="1"/>
    <col min="8" max="8" width="18.5703125" style="32" customWidth="1"/>
    <col min="9" max="9" width="8.28515625" style="32" customWidth="1"/>
    <col min="10" max="10" width="12" style="32" customWidth="1"/>
    <col min="11" max="11" width="13.5703125" style="32" customWidth="1"/>
    <col min="12" max="12" width="0" style="32" hidden="1" customWidth="1"/>
    <col min="13" max="13" width="14.5703125" style="32" hidden="1" customWidth="1"/>
    <col min="14" max="14" width="0" style="32" hidden="1" customWidth="1"/>
    <col min="15" max="15" width="12.7109375" style="32" hidden="1" customWidth="1"/>
    <col min="16" max="17" width="0" style="32" hidden="1" customWidth="1"/>
    <col min="18" max="18" width="12.7109375" style="32" hidden="1" customWidth="1"/>
    <col min="19" max="19" width="0" style="32" hidden="1" customWidth="1"/>
    <col min="20" max="20" width="11" style="32" hidden="1" customWidth="1"/>
    <col min="21" max="21" width="0" style="32" hidden="1" customWidth="1"/>
    <col min="22" max="16384" width="9.140625" style="32"/>
  </cols>
  <sheetData>
    <row r="1" spans="1:20">
      <c r="A1" s="10" t="s">
        <v>132</v>
      </c>
    </row>
    <row r="2" spans="1:20">
      <c r="A2" s="10" t="s">
        <v>133</v>
      </c>
    </row>
    <row r="3" spans="1:20">
      <c r="A3" s="10" t="s">
        <v>93</v>
      </c>
    </row>
    <row r="5" spans="1:20" ht="33.75" customHeight="1">
      <c r="A5" s="90" t="s">
        <v>94</v>
      </c>
      <c r="B5" s="93" t="s">
        <v>95</v>
      </c>
      <c r="C5" s="90" t="s">
        <v>96</v>
      </c>
      <c r="D5" s="94" t="s">
        <v>97</v>
      </c>
      <c r="E5" s="94"/>
      <c r="F5" s="90" t="s">
        <v>98</v>
      </c>
      <c r="G5" s="91" t="s">
        <v>99</v>
      </c>
      <c r="H5" s="90" t="s">
        <v>100</v>
      </c>
      <c r="I5" s="91" t="s">
        <v>101</v>
      </c>
      <c r="J5" s="90" t="s">
        <v>102</v>
      </c>
      <c r="K5" s="90" t="s">
        <v>103</v>
      </c>
    </row>
    <row r="6" spans="1:20" ht="52.5" customHeight="1">
      <c r="A6" s="90"/>
      <c r="B6" s="92"/>
      <c r="C6" s="90"/>
      <c r="D6" s="44" t="s">
        <v>104</v>
      </c>
      <c r="E6" s="45" t="s">
        <v>105</v>
      </c>
      <c r="F6" s="90"/>
      <c r="G6" s="92"/>
      <c r="H6" s="90"/>
      <c r="I6" s="92"/>
      <c r="J6" s="90"/>
      <c r="K6" s="90"/>
    </row>
    <row r="7" spans="1:20" ht="31.5">
      <c r="A7" s="19" t="s">
        <v>106</v>
      </c>
      <c r="B7" s="19"/>
      <c r="C7" s="19" t="s">
        <v>107</v>
      </c>
      <c r="D7" s="46">
        <v>0</v>
      </c>
      <c r="E7" s="47">
        <f>E8+E9</f>
        <v>1000000</v>
      </c>
      <c r="F7" s="51"/>
      <c r="G7" s="51"/>
      <c r="H7" s="51"/>
      <c r="I7" s="51"/>
      <c r="J7" s="51"/>
      <c r="K7" s="51"/>
    </row>
    <row r="8" spans="1:20">
      <c r="A8" s="72">
        <v>1</v>
      </c>
      <c r="B8" s="72"/>
      <c r="C8" s="73" t="s">
        <v>134</v>
      </c>
      <c r="D8" s="74"/>
      <c r="E8" s="75">
        <v>833333</v>
      </c>
      <c r="F8" s="56" t="s">
        <v>108</v>
      </c>
      <c r="G8" s="76"/>
      <c r="H8" s="56" t="s">
        <v>109</v>
      </c>
      <c r="I8" s="76"/>
      <c r="J8" s="76"/>
      <c r="K8" s="56"/>
    </row>
    <row r="9" spans="1:20">
      <c r="A9" s="72"/>
      <c r="B9" s="72"/>
      <c r="C9" s="73" t="s">
        <v>135</v>
      </c>
      <c r="D9" s="74"/>
      <c r="E9" s="75">
        <v>166667</v>
      </c>
      <c r="F9" s="54"/>
      <c r="G9" s="76"/>
      <c r="H9" s="56"/>
      <c r="I9" s="76"/>
      <c r="J9" s="76"/>
      <c r="K9" s="56"/>
    </row>
    <row r="10" spans="1:20">
      <c r="A10" s="19" t="s">
        <v>111</v>
      </c>
      <c r="B10" s="19"/>
      <c r="C10" s="19" t="s">
        <v>112</v>
      </c>
      <c r="D10" s="49">
        <f>D11+D17+D22+D32+D38+D43+D45+D47+D53</f>
        <v>8111999.5999999996</v>
      </c>
      <c r="E10" s="23">
        <v>6885000</v>
      </c>
      <c r="F10" s="50"/>
      <c r="G10" s="46"/>
      <c r="H10" s="46"/>
      <c r="I10" s="51"/>
      <c r="J10" s="51"/>
      <c r="K10" s="51"/>
    </row>
    <row r="11" spans="1:20">
      <c r="A11" s="13">
        <v>1</v>
      </c>
      <c r="B11" s="13"/>
      <c r="C11" s="13" t="s">
        <v>41</v>
      </c>
      <c r="D11" s="53">
        <f>SUM(D12:D16)</f>
        <v>709999.6</v>
      </c>
      <c r="E11" s="25">
        <f>SUM(E12:E16)</f>
        <v>383333</v>
      </c>
      <c r="F11" s="54"/>
      <c r="G11" s="55"/>
      <c r="H11" s="56"/>
      <c r="I11" s="56"/>
      <c r="J11" s="56"/>
      <c r="K11" s="56"/>
      <c r="Q11" s="32">
        <v>1.2</v>
      </c>
      <c r="R11" s="52">
        <f>E11*Q11</f>
        <v>459999.6</v>
      </c>
      <c r="T11" s="57">
        <f>R11-E11</f>
        <v>76666.599999999977</v>
      </c>
    </row>
    <row r="12" spans="1:20">
      <c r="A12" s="13"/>
      <c r="B12" s="17"/>
      <c r="C12" s="17" t="s">
        <v>42</v>
      </c>
      <c r="D12" s="58">
        <v>399999.6</v>
      </c>
      <c r="E12" s="26">
        <v>200000</v>
      </c>
      <c r="F12" s="56" t="s">
        <v>108</v>
      </c>
      <c r="G12" s="55"/>
      <c r="H12" s="56" t="s">
        <v>109</v>
      </c>
      <c r="I12" s="56"/>
      <c r="J12" s="56" t="s">
        <v>113</v>
      </c>
      <c r="K12" s="56" t="s">
        <v>110</v>
      </c>
      <c r="L12" s="32">
        <v>1.2</v>
      </c>
      <c r="M12" s="59">
        <f>E12*L12</f>
        <v>240000</v>
      </c>
      <c r="T12" s="52"/>
    </row>
    <row r="13" spans="1:20">
      <c r="A13" s="13"/>
      <c r="B13" s="17"/>
      <c r="C13" s="17" t="s">
        <v>43</v>
      </c>
      <c r="D13" s="17">
        <v>120000</v>
      </c>
      <c r="E13" s="26">
        <f t="shared" ref="E13" si="0">D13/L13</f>
        <v>100000</v>
      </c>
      <c r="F13" s="56" t="s">
        <v>108</v>
      </c>
      <c r="G13" s="55"/>
      <c r="H13" s="56" t="s">
        <v>114</v>
      </c>
      <c r="I13" s="56"/>
      <c r="J13" s="56" t="s">
        <v>113</v>
      </c>
      <c r="K13" s="56" t="s">
        <v>110</v>
      </c>
      <c r="L13" s="32">
        <v>1.2</v>
      </c>
      <c r="M13" s="59">
        <f t="shared" ref="M13:M51" si="1">E13*L13</f>
        <v>120000</v>
      </c>
      <c r="T13" s="52"/>
    </row>
    <row r="14" spans="1:20">
      <c r="A14" s="13"/>
      <c r="B14" s="17"/>
      <c r="C14" s="61" t="s">
        <v>44</v>
      </c>
      <c r="D14" s="17">
        <v>120000</v>
      </c>
      <c r="E14" s="26">
        <v>83333</v>
      </c>
      <c r="F14" s="56" t="s">
        <v>108</v>
      </c>
      <c r="G14" s="55"/>
      <c r="H14" s="56" t="s">
        <v>114</v>
      </c>
      <c r="I14" s="56"/>
      <c r="J14" s="56" t="s">
        <v>113</v>
      </c>
      <c r="K14" s="56" t="s">
        <v>110</v>
      </c>
      <c r="L14" s="32">
        <v>1.2</v>
      </c>
      <c r="M14" s="59">
        <f t="shared" si="1"/>
        <v>99999.599999999991</v>
      </c>
      <c r="T14" s="52"/>
    </row>
    <row r="15" spans="1:20">
      <c r="A15" s="13"/>
      <c r="B15" s="17"/>
      <c r="C15" s="17" t="s">
        <v>45</v>
      </c>
      <c r="D15" s="17">
        <v>0</v>
      </c>
      <c r="E15" s="26">
        <v>0</v>
      </c>
      <c r="F15" s="56"/>
      <c r="G15" s="55"/>
      <c r="H15" s="56"/>
      <c r="I15" s="56"/>
      <c r="J15" s="56"/>
      <c r="K15" s="56"/>
      <c r="M15" s="59">
        <f t="shared" si="1"/>
        <v>0</v>
      </c>
      <c r="T15" s="52"/>
    </row>
    <row r="16" spans="1:20">
      <c r="A16" s="13"/>
      <c r="B16" s="17"/>
      <c r="C16" s="62" t="s">
        <v>46</v>
      </c>
      <c r="D16" s="17">
        <v>70000</v>
      </c>
      <c r="E16" s="26">
        <v>0</v>
      </c>
      <c r="F16" s="56" t="s">
        <v>108</v>
      </c>
      <c r="G16" s="55"/>
      <c r="H16" s="56" t="s">
        <v>114</v>
      </c>
      <c r="I16" s="56"/>
      <c r="J16" s="56" t="s">
        <v>113</v>
      </c>
      <c r="K16" s="56" t="s">
        <v>110</v>
      </c>
      <c r="L16" s="32">
        <v>1.2</v>
      </c>
      <c r="M16" s="59">
        <f t="shared" si="1"/>
        <v>0</v>
      </c>
      <c r="T16" s="52"/>
    </row>
    <row r="17" spans="1:20">
      <c r="A17" s="13">
        <v>2</v>
      </c>
      <c r="B17" s="13"/>
      <c r="C17" s="13" t="s">
        <v>115</v>
      </c>
      <c r="D17" s="13">
        <f>SUM(D18:D21)</f>
        <v>180000</v>
      </c>
      <c r="E17" s="63">
        <f>SUM(E18:E21)</f>
        <v>75000</v>
      </c>
      <c r="F17" s="56"/>
      <c r="G17" s="56"/>
      <c r="H17" s="56"/>
      <c r="I17" s="56"/>
      <c r="J17" s="56"/>
      <c r="K17" s="56"/>
      <c r="M17" s="59">
        <f t="shared" si="1"/>
        <v>0</v>
      </c>
      <c r="Q17" s="32">
        <v>1.2</v>
      </c>
      <c r="R17" s="52">
        <f>E17*Q17</f>
        <v>90000</v>
      </c>
      <c r="T17" s="57">
        <f t="shared" ref="T17:T51" si="2">R17-E17</f>
        <v>15000</v>
      </c>
    </row>
    <row r="18" spans="1:20">
      <c r="A18" s="13"/>
      <c r="B18" s="17"/>
      <c r="C18" s="17" t="s">
        <v>48</v>
      </c>
      <c r="D18" s="17">
        <v>0</v>
      </c>
      <c r="E18" s="64">
        <f>D18/L18</f>
        <v>0</v>
      </c>
      <c r="F18" s="56"/>
      <c r="G18" s="56"/>
      <c r="H18" s="56"/>
      <c r="I18" s="56"/>
      <c r="J18" s="56"/>
      <c r="K18" s="56"/>
      <c r="L18" s="32">
        <v>1.2</v>
      </c>
      <c r="M18" s="59">
        <f t="shared" si="1"/>
        <v>0</v>
      </c>
      <c r="T18" s="52">
        <f t="shared" si="2"/>
        <v>0</v>
      </c>
    </row>
    <row r="19" spans="1:20">
      <c r="A19" s="13"/>
      <c r="B19" s="17"/>
      <c r="C19" s="17" t="s">
        <v>49</v>
      </c>
      <c r="D19" s="17">
        <v>60000</v>
      </c>
      <c r="E19" s="64"/>
      <c r="F19" s="56" t="s">
        <v>108</v>
      </c>
      <c r="G19" s="56"/>
      <c r="H19" s="56"/>
      <c r="I19" s="56"/>
      <c r="J19" s="56" t="s">
        <v>113</v>
      </c>
      <c r="K19" s="56" t="s">
        <v>110</v>
      </c>
      <c r="L19" s="32">
        <v>1.2</v>
      </c>
      <c r="M19" s="59">
        <f t="shared" si="1"/>
        <v>0</v>
      </c>
      <c r="T19" s="52">
        <f t="shared" si="2"/>
        <v>0</v>
      </c>
    </row>
    <row r="20" spans="1:20" ht="25.5">
      <c r="A20" s="13"/>
      <c r="B20" s="17"/>
      <c r="C20" s="62" t="s">
        <v>50</v>
      </c>
      <c r="D20" s="17">
        <v>0</v>
      </c>
      <c r="E20" s="64">
        <v>50000</v>
      </c>
      <c r="F20" s="56"/>
      <c r="G20" s="56"/>
      <c r="H20" s="56" t="s">
        <v>114</v>
      </c>
      <c r="I20" s="56"/>
      <c r="J20" s="56"/>
      <c r="K20" s="56"/>
      <c r="M20" s="59">
        <f t="shared" si="1"/>
        <v>0</v>
      </c>
      <c r="T20" s="52"/>
    </row>
    <row r="21" spans="1:20">
      <c r="A21" s="13"/>
      <c r="B21" s="17"/>
      <c r="C21" s="17" t="s">
        <v>51</v>
      </c>
      <c r="D21" s="17">
        <v>120000</v>
      </c>
      <c r="E21" s="64">
        <v>25000</v>
      </c>
      <c r="F21" s="56" t="s">
        <v>108</v>
      </c>
      <c r="G21" s="56"/>
      <c r="H21" s="56" t="s">
        <v>114</v>
      </c>
      <c r="I21" s="56"/>
      <c r="J21" s="56" t="s">
        <v>113</v>
      </c>
      <c r="K21" s="56" t="s">
        <v>110</v>
      </c>
      <c r="L21" s="32">
        <v>1.2</v>
      </c>
      <c r="M21" s="59">
        <f t="shared" si="1"/>
        <v>30000</v>
      </c>
      <c r="T21" s="52"/>
    </row>
    <row r="22" spans="1:20">
      <c r="A22" s="13">
        <v>3</v>
      </c>
      <c r="B22" s="13"/>
      <c r="C22" s="13" t="s">
        <v>52</v>
      </c>
      <c r="D22" s="13">
        <f>SUM(D23:D31)</f>
        <v>2160000</v>
      </c>
      <c r="E22" s="63">
        <f>SUM(E23:E31)</f>
        <v>1749832</v>
      </c>
      <c r="F22" s="56"/>
      <c r="G22" s="56"/>
      <c r="H22" s="56"/>
      <c r="I22" s="56"/>
      <c r="J22" s="56"/>
      <c r="K22" s="56"/>
      <c r="M22" s="59">
        <f t="shared" si="1"/>
        <v>0</v>
      </c>
      <c r="R22" s="52">
        <f>SUM(R23:R31)</f>
        <v>2069998.4</v>
      </c>
      <c r="T22" s="57">
        <f t="shared" si="2"/>
        <v>320166.39999999991</v>
      </c>
    </row>
    <row r="23" spans="1:20">
      <c r="A23" s="13"/>
      <c r="B23" s="17"/>
      <c r="C23" s="17" t="s">
        <v>53</v>
      </c>
      <c r="D23" s="17">
        <v>450000</v>
      </c>
      <c r="E23" s="64">
        <v>200000</v>
      </c>
      <c r="F23" s="56" t="s">
        <v>108</v>
      </c>
      <c r="G23" s="56"/>
      <c r="H23" s="56" t="s">
        <v>116</v>
      </c>
      <c r="I23" s="56"/>
      <c r="J23" s="56"/>
      <c r="K23" s="56" t="s">
        <v>117</v>
      </c>
      <c r="L23" s="32">
        <v>1.2</v>
      </c>
      <c r="M23" s="59">
        <v>404000</v>
      </c>
      <c r="N23" s="32">
        <v>400000</v>
      </c>
      <c r="O23" s="59">
        <f>M23/L23</f>
        <v>336666.66666666669</v>
      </c>
      <c r="Q23" s="32">
        <v>1.2</v>
      </c>
      <c r="R23" s="52">
        <f>E23*Q23</f>
        <v>240000</v>
      </c>
      <c r="T23" s="52">
        <f t="shared" si="2"/>
        <v>40000</v>
      </c>
    </row>
    <row r="24" spans="1:20">
      <c r="A24" s="13"/>
      <c r="B24" s="17"/>
      <c r="C24" s="17" t="s">
        <v>54</v>
      </c>
      <c r="D24" s="58">
        <v>100000</v>
      </c>
      <c r="E24" s="64">
        <v>33333</v>
      </c>
      <c r="F24" s="56" t="s">
        <v>108</v>
      </c>
      <c r="G24" s="56"/>
      <c r="H24" s="56" t="s">
        <v>116</v>
      </c>
      <c r="I24" s="56"/>
      <c r="J24" s="56"/>
      <c r="K24" s="56" t="s">
        <v>118</v>
      </c>
      <c r="L24" s="32">
        <v>1.2</v>
      </c>
      <c r="M24" s="59">
        <f t="shared" si="1"/>
        <v>39999.599999999999</v>
      </c>
      <c r="N24" s="32">
        <v>70000</v>
      </c>
      <c r="Q24" s="32">
        <v>1.2</v>
      </c>
      <c r="R24" s="52">
        <f t="shared" ref="R24:R37" si="3">E24*Q24</f>
        <v>39999.599999999999</v>
      </c>
      <c r="T24" s="52">
        <f t="shared" si="2"/>
        <v>6666.5999999999985</v>
      </c>
    </row>
    <row r="25" spans="1:20">
      <c r="A25" s="13"/>
      <c r="B25" s="17"/>
      <c r="C25" s="17" t="s">
        <v>55</v>
      </c>
      <c r="D25" s="58">
        <v>250000</v>
      </c>
      <c r="E25" s="64">
        <v>208333</v>
      </c>
      <c r="F25" s="56" t="s">
        <v>108</v>
      </c>
      <c r="G25" s="56"/>
      <c r="H25" s="56" t="s">
        <v>116</v>
      </c>
      <c r="I25" s="56"/>
      <c r="J25" s="56"/>
      <c r="K25" s="56" t="s">
        <v>119</v>
      </c>
      <c r="L25" s="32">
        <v>1.2</v>
      </c>
      <c r="M25" s="59">
        <f t="shared" si="1"/>
        <v>249999.59999999998</v>
      </c>
      <c r="Q25" s="32">
        <v>1.2</v>
      </c>
      <c r="R25" s="52">
        <f t="shared" si="3"/>
        <v>249999.59999999998</v>
      </c>
      <c r="T25" s="52">
        <f t="shared" si="2"/>
        <v>41666.599999999977</v>
      </c>
    </row>
    <row r="26" spans="1:20">
      <c r="A26" s="13"/>
      <c r="B26" s="17"/>
      <c r="C26" s="17" t="s">
        <v>56</v>
      </c>
      <c r="D26" s="17">
        <v>200000</v>
      </c>
      <c r="E26" s="64">
        <v>149000</v>
      </c>
      <c r="F26" s="56" t="s">
        <v>108</v>
      </c>
      <c r="G26" s="56"/>
      <c r="H26" s="56" t="s">
        <v>116</v>
      </c>
      <c r="I26" s="56"/>
      <c r="J26" s="56"/>
      <c r="K26" s="56" t="s">
        <v>120</v>
      </c>
      <c r="L26" s="32">
        <v>1</v>
      </c>
      <c r="M26" s="59">
        <f t="shared" si="1"/>
        <v>149000</v>
      </c>
      <c r="Q26" s="32">
        <v>1</v>
      </c>
      <c r="R26" s="52">
        <f t="shared" si="3"/>
        <v>149000</v>
      </c>
      <c r="T26" s="52">
        <f t="shared" si="2"/>
        <v>0</v>
      </c>
    </row>
    <row r="27" spans="1:20">
      <c r="A27" s="13"/>
      <c r="B27" s="17"/>
      <c r="C27" s="17" t="s">
        <v>57</v>
      </c>
      <c r="D27" s="17">
        <v>0</v>
      </c>
      <c r="E27" s="64">
        <v>0</v>
      </c>
      <c r="F27" s="56" t="s">
        <v>108</v>
      </c>
      <c r="G27" s="56"/>
      <c r="H27" s="56" t="s">
        <v>116</v>
      </c>
      <c r="I27" s="56"/>
      <c r="J27" s="56"/>
      <c r="K27" s="56" t="s">
        <v>110</v>
      </c>
      <c r="M27" s="59">
        <f t="shared" si="1"/>
        <v>0</v>
      </c>
      <c r="R27" s="52">
        <f t="shared" si="3"/>
        <v>0</v>
      </c>
      <c r="T27" s="52">
        <f t="shared" si="2"/>
        <v>0</v>
      </c>
    </row>
    <row r="28" spans="1:20">
      <c r="A28" s="13"/>
      <c r="B28" s="17"/>
      <c r="C28" s="17" t="s">
        <v>58</v>
      </c>
      <c r="D28" s="17">
        <v>120000</v>
      </c>
      <c r="E28" s="64">
        <v>16666</v>
      </c>
      <c r="F28" s="56" t="s">
        <v>108</v>
      </c>
      <c r="G28" s="56"/>
      <c r="H28" s="56" t="s">
        <v>114</v>
      </c>
      <c r="I28" s="56"/>
      <c r="J28" s="56"/>
      <c r="K28" s="56" t="s">
        <v>110</v>
      </c>
      <c r="L28" s="32">
        <v>1.2</v>
      </c>
      <c r="M28" s="59">
        <f t="shared" si="1"/>
        <v>19999.2</v>
      </c>
      <c r="Q28" s="32">
        <v>1.2</v>
      </c>
      <c r="R28" s="52">
        <f t="shared" si="3"/>
        <v>19999.2</v>
      </c>
      <c r="T28" s="52">
        <f t="shared" si="2"/>
        <v>3333.2000000000007</v>
      </c>
    </row>
    <row r="29" spans="1:20">
      <c r="A29" s="13"/>
      <c r="B29" s="17"/>
      <c r="C29" s="17" t="s">
        <v>59</v>
      </c>
      <c r="D29" s="17">
        <v>800000</v>
      </c>
      <c r="E29" s="64">
        <v>1092500</v>
      </c>
      <c r="F29" s="56" t="s">
        <v>108</v>
      </c>
      <c r="G29" s="56"/>
      <c r="H29" s="56" t="s">
        <v>109</v>
      </c>
      <c r="I29" s="56"/>
      <c r="J29" s="56" t="s">
        <v>113</v>
      </c>
      <c r="K29" s="56" t="s">
        <v>110</v>
      </c>
      <c r="L29" s="32">
        <v>1.2</v>
      </c>
      <c r="M29" s="59">
        <f t="shared" si="1"/>
        <v>1311000</v>
      </c>
      <c r="Q29" s="32">
        <v>1.2</v>
      </c>
      <c r="R29" s="52">
        <f t="shared" si="3"/>
        <v>1311000</v>
      </c>
      <c r="T29" s="52">
        <f t="shared" si="2"/>
        <v>218500</v>
      </c>
    </row>
    <row r="30" spans="1:20">
      <c r="A30" s="13"/>
      <c r="B30" s="17"/>
      <c r="C30" s="32" t="s">
        <v>60</v>
      </c>
      <c r="D30" s="17">
        <v>120000</v>
      </c>
      <c r="E30" s="64">
        <v>0</v>
      </c>
      <c r="F30" s="56" t="s">
        <v>108</v>
      </c>
      <c r="G30" s="56"/>
      <c r="H30" s="56" t="s">
        <v>114</v>
      </c>
      <c r="I30" s="56"/>
      <c r="J30" s="56" t="s">
        <v>113</v>
      </c>
      <c r="K30" s="56" t="s">
        <v>110</v>
      </c>
      <c r="L30" s="32">
        <v>1.2</v>
      </c>
      <c r="M30" s="59">
        <f t="shared" si="1"/>
        <v>0</v>
      </c>
      <c r="R30" s="52">
        <f t="shared" si="3"/>
        <v>0</v>
      </c>
      <c r="T30" s="52">
        <f t="shared" si="2"/>
        <v>0</v>
      </c>
    </row>
    <row r="31" spans="1:20">
      <c r="A31" s="13"/>
      <c r="B31" s="17"/>
      <c r="C31" s="17" t="s">
        <v>61</v>
      </c>
      <c r="D31" s="17">
        <v>120000</v>
      </c>
      <c r="E31" s="64">
        <v>50000</v>
      </c>
      <c r="F31" s="56" t="s">
        <v>108</v>
      </c>
      <c r="G31" s="56"/>
      <c r="H31" s="56" t="s">
        <v>114</v>
      </c>
      <c r="I31" s="56"/>
      <c r="J31" s="56"/>
      <c r="K31" s="56"/>
      <c r="L31" s="32">
        <v>1.2</v>
      </c>
      <c r="M31" s="59">
        <f t="shared" si="1"/>
        <v>60000</v>
      </c>
      <c r="Q31" s="32">
        <v>1.2</v>
      </c>
      <c r="R31" s="52">
        <f t="shared" si="3"/>
        <v>60000</v>
      </c>
      <c r="T31" s="52">
        <f t="shared" si="2"/>
        <v>10000</v>
      </c>
    </row>
    <row r="32" spans="1:20">
      <c r="A32" s="13">
        <v>4</v>
      </c>
      <c r="B32" s="13"/>
      <c r="C32" s="13" t="s">
        <v>62</v>
      </c>
      <c r="D32" s="13">
        <f>D33+D34+D35+D36+D37</f>
        <v>2080000</v>
      </c>
      <c r="E32" s="63">
        <f>E33+E35+E36+E37</f>
        <v>1261666</v>
      </c>
      <c r="F32" s="56"/>
      <c r="G32" s="56"/>
      <c r="H32" s="56"/>
      <c r="I32" s="56"/>
      <c r="J32" s="56"/>
      <c r="K32" s="56"/>
      <c r="M32" s="59">
        <f t="shared" si="1"/>
        <v>0</v>
      </c>
      <c r="R32" s="32">
        <f>SUM(R33:R37)</f>
        <v>1489999.2</v>
      </c>
      <c r="T32" s="57">
        <f t="shared" si="2"/>
        <v>228333.19999999995</v>
      </c>
    </row>
    <row r="33" spans="1:20">
      <c r="A33" s="13"/>
      <c r="B33" s="17"/>
      <c r="C33" s="17" t="s">
        <v>63</v>
      </c>
      <c r="D33" s="17">
        <v>0</v>
      </c>
      <c r="E33" s="63">
        <f>E34</f>
        <v>833333</v>
      </c>
      <c r="F33" s="56"/>
      <c r="G33" s="56"/>
      <c r="H33" s="56" t="s">
        <v>109</v>
      </c>
      <c r="I33" s="56"/>
      <c r="J33" s="56" t="s">
        <v>113</v>
      </c>
      <c r="K33" s="56"/>
      <c r="M33" s="59">
        <f t="shared" si="1"/>
        <v>0</v>
      </c>
      <c r="Q33" s="32">
        <v>1.2</v>
      </c>
      <c r="R33" s="32">
        <f t="shared" si="3"/>
        <v>999999.6</v>
      </c>
      <c r="T33" s="52">
        <f t="shared" si="2"/>
        <v>166666.59999999998</v>
      </c>
    </row>
    <row r="34" spans="1:20">
      <c r="A34" s="13"/>
      <c r="B34" s="17"/>
      <c r="C34" s="17" t="s">
        <v>63</v>
      </c>
      <c r="D34" s="30">
        <v>1500000</v>
      </c>
      <c r="E34" s="64">
        <v>833333</v>
      </c>
      <c r="F34" s="56" t="s">
        <v>108</v>
      </c>
      <c r="G34" s="56"/>
      <c r="H34" s="56" t="s">
        <v>109</v>
      </c>
      <c r="I34" s="56"/>
      <c r="J34" s="56" t="s">
        <v>113</v>
      </c>
      <c r="K34" s="14"/>
      <c r="L34" s="32">
        <v>1.2</v>
      </c>
      <c r="M34" s="59">
        <f t="shared" si="1"/>
        <v>999999.6</v>
      </c>
      <c r="R34" s="32">
        <f t="shared" si="3"/>
        <v>0</v>
      </c>
      <c r="T34" s="52"/>
    </row>
    <row r="35" spans="1:20" ht="25.5">
      <c r="A35" s="13"/>
      <c r="B35" s="17"/>
      <c r="C35" s="62" t="s">
        <v>67</v>
      </c>
      <c r="D35" s="17">
        <v>300000</v>
      </c>
      <c r="E35" s="64">
        <v>208333</v>
      </c>
      <c r="F35" s="56" t="s">
        <v>108</v>
      </c>
      <c r="G35" s="56"/>
      <c r="H35" s="56" t="s">
        <v>109</v>
      </c>
      <c r="I35" s="56"/>
      <c r="J35" s="56" t="s">
        <v>113</v>
      </c>
      <c r="K35" s="56" t="s">
        <v>110</v>
      </c>
      <c r="L35" s="32">
        <v>1.2</v>
      </c>
      <c r="M35" s="59">
        <f t="shared" si="1"/>
        <v>249999.59999999998</v>
      </c>
      <c r="Q35" s="32">
        <v>1.2</v>
      </c>
      <c r="R35" s="32">
        <f t="shared" si="3"/>
        <v>249999.59999999998</v>
      </c>
      <c r="T35" s="52">
        <f t="shared" si="2"/>
        <v>41666.599999999977</v>
      </c>
    </row>
    <row r="36" spans="1:20">
      <c r="A36" s="13"/>
      <c r="B36" s="17"/>
      <c r="C36" s="17" t="s">
        <v>68</v>
      </c>
      <c r="D36" s="17">
        <v>160000</v>
      </c>
      <c r="E36" s="64">
        <v>120000</v>
      </c>
      <c r="F36" s="56" t="s">
        <v>108</v>
      </c>
      <c r="G36" s="56"/>
      <c r="H36" s="56" t="s">
        <v>109</v>
      </c>
      <c r="I36" s="56"/>
      <c r="J36" s="56" t="s">
        <v>113</v>
      </c>
      <c r="K36" s="56" t="s">
        <v>110</v>
      </c>
      <c r="L36" s="32">
        <v>1</v>
      </c>
      <c r="M36" s="59">
        <f t="shared" si="1"/>
        <v>120000</v>
      </c>
      <c r="Q36" s="32">
        <v>1</v>
      </c>
      <c r="R36" s="32">
        <f t="shared" si="3"/>
        <v>120000</v>
      </c>
      <c r="T36" s="52">
        <f t="shared" si="2"/>
        <v>0</v>
      </c>
    </row>
    <row r="37" spans="1:20">
      <c r="A37" s="13"/>
      <c r="B37" s="17"/>
      <c r="C37" s="17" t="s">
        <v>124</v>
      </c>
      <c r="D37" s="17">
        <v>120000</v>
      </c>
      <c r="E37" s="64">
        <f t="shared" ref="E37:E42" si="4">D37/L37</f>
        <v>100000</v>
      </c>
      <c r="F37" s="56" t="s">
        <v>108</v>
      </c>
      <c r="G37" s="56"/>
      <c r="H37" s="56" t="s">
        <v>114</v>
      </c>
      <c r="I37" s="56"/>
      <c r="J37" s="56" t="s">
        <v>113</v>
      </c>
      <c r="K37" s="56" t="s">
        <v>110</v>
      </c>
      <c r="L37" s="32">
        <v>1.2</v>
      </c>
      <c r="M37" s="59">
        <f t="shared" si="1"/>
        <v>120000</v>
      </c>
      <c r="Q37" s="32">
        <v>1.2</v>
      </c>
      <c r="R37" s="32">
        <f t="shared" si="3"/>
        <v>120000</v>
      </c>
      <c r="T37" s="52">
        <f t="shared" si="2"/>
        <v>20000</v>
      </c>
    </row>
    <row r="38" spans="1:20" ht="31.5">
      <c r="A38" s="13">
        <v>5</v>
      </c>
      <c r="B38" s="13"/>
      <c r="C38" s="13" t="s">
        <v>73</v>
      </c>
      <c r="D38" s="13">
        <f>SUM(D39:D42)</f>
        <v>900000</v>
      </c>
      <c r="E38" s="63">
        <f>SUM(E39:E42)</f>
        <v>350000</v>
      </c>
      <c r="F38" s="56"/>
      <c r="G38" s="56"/>
      <c r="H38" s="56"/>
      <c r="I38" s="56"/>
      <c r="J38" s="56"/>
      <c r="K38" s="56"/>
      <c r="M38" s="59">
        <f t="shared" si="1"/>
        <v>0</v>
      </c>
      <c r="Q38" s="32">
        <v>1.2</v>
      </c>
      <c r="R38" s="52">
        <f>E38*Q38</f>
        <v>420000</v>
      </c>
      <c r="T38" s="57">
        <f t="shared" si="2"/>
        <v>70000</v>
      </c>
    </row>
    <row r="39" spans="1:20">
      <c r="A39" s="13"/>
      <c r="B39" s="17"/>
      <c r="C39" s="61" t="s">
        <v>74</v>
      </c>
      <c r="D39" s="17">
        <v>420000</v>
      </c>
      <c r="E39" s="64">
        <v>100000</v>
      </c>
      <c r="F39" s="56" t="s">
        <v>108</v>
      </c>
      <c r="G39" s="56"/>
      <c r="H39" s="56" t="s">
        <v>114</v>
      </c>
      <c r="I39" s="56"/>
      <c r="J39" s="56" t="s">
        <v>113</v>
      </c>
      <c r="K39" s="56" t="s">
        <v>110</v>
      </c>
      <c r="L39" s="32">
        <v>1.2</v>
      </c>
      <c r="M39" s="59">
        <f t="shared" si="1"/>
        <v>120000</v>
      </c>
      <c r="T39" s="52"/>
    </row>
    <row r="40" spans="1:20" ht="30">
      <c r="A40" s="13"/>
      <c r="B40" s="17"/>
      <c r="C40" s="65" t="s">
        <v>75</v>
      </c>
      <c r="D40" s="31">
        <v>120000</v>
      </c>
      <c r="E40" s="64">
        <v>50000</v>
      </c>
      <c r="F40" s="56" t="s">
        <v>108</v>
      </c>
      <c r="G40" s="56"/>
      <c r="H40" s="56" t="s">
        <v>114</v>
      </c>
      <c r="I40" s="56"/>
      <c r="J40" s="56" t="s">
        <v>113</v>
      </c>
      <c r="K40" s="56" t="s">
        <v>110</v>
      </c>
      <c r="L40" s="32">
        <v>1.2</v>
      </c>
      <c r="M40" s="59">
        <f t="shared" si="1"/>
        <v>60000</v>
      </c>
      <c r="T40" s="52"/>
    </row>
    <row r="41" spans="1:20" ht="30">
      <c r="A41" s="13"/>
      <c r="B41" s="17"/>
      <c r="C41" s="61" t="s">
        <v>76</v>
      </c>
      <c r="D41" s="17">
        <v>240000</v>
      </c>
      <c r="E41" s="64">
        <v>100000</v>
      </c>
      <c r="F41" s="56" t="s">
        <v>108</v>
      </c>
      <c r="G41" s="56"/>
      <c r="H41" s="56" t="s">
        <v>114</v>
      </c>
      <c r="I41" s="56"/>
      <c r="J41" s="56" t="s">
        <v>113</v>
      </c>
      <c r="K41" s="56" t="s">
        <v>110</v>
      </c>
      <c r="L41" s="32">
        <v>1.2</v>
      </c>
      <c r="M41" s="59">
        <f t="shared" si="1"/>
        <v>120000</v>
      </c>
      <c r="T41" s="52"/>
    </row>
    <row r="42" spans="1:20" ht="30">
      <c r="A42" s="13"/>
      <c r="B42" s="17"/>
      <c r="C42" s="61" t="s">
        <v>77</v>
      </c>
      <c r="D42" s="17">
        <v>120000</v>
      </c>
      <c r="E42" s="64">
        <f t="shared" si="4"/>
        <v>100000</v>
      </c>
      <c r="F42" s="56" t="s">
        <v>108</v>
      </c>
      <c r="G42" s="56"/>
      <c r="H42" s="56" t="s">
        <v>114</v>
      </c>
      <c r="I42" s="56"/>
      <c r="J42" s="56" t="s">
        <v>113</v>
      </c>
      <c r="K42" s="56" t="s">
        <v>110</v>
      </c>
      <c r="L42" s="32">
        <v>1.2</v>
      </c>
      <c r="M42" s="59">
        <f t="shared" si="1"/>
        <v>120000</v>
      </c>
      <c r="T42" s="52"/>
    </row>
    <row r="43" spans="1:20">
      <c r="A43" s="13">
        <v>6</v>
      </c>
      <c r="B43" s="13"/>
      <c r="C43" s="66" t="s">
        <v>78</v>
      </c>
      <c r="D43" s="13">
        <f>D44</f>
        <v>600000</v>
      </c>
      <c r="E43" s="63">
        <f>E44</f>
        <v>600000</v>
      </c>
      <c r="F43" s="56"/>
      <c r="G43" s="56"/>
      <c r="H43" s="56"/>
      <c r="I43" s="56"/>
      <c r="J43" s="56"/>
      <c r="K43" s="56"/>
      <c r="M43" s="59">
        <f t="shared" si="1"/>
        <v>0</v>
      </c>
      <c r="T43" s="52"/>
    </row>
    <row r="44" spans="1:20">
      <c r="A44" s="13"/>
      <c r="B44" s="17"/>
      <c r="C44" s="17" t="s">
        <v>125</v>
      </c>
      <c r="D44" s="17">
        <v>600000</v>
      </c>
      <c r="E44" s="64">
        <v>600000</v>
      </c>
      <c r="F44" s="56" t="s">
        <v>108</v>
      </c>
      <c r="G44" s="56"/>
      <c r="H44" s="56" t="s">
        <v>116</v>
      </c>
      <c r="I44" s="56"/>
      <c r="J44" s="56"/>
      <c r="K44" s="56"/>
      <c r="L44" s="32">
        <v>1</v>
      </c>
      <c r="M44" s="59">
        <f t="shared" si="1"/>
        <v>600000</v>
      </c>
      <c r="T44" s="52"/>
    </row>
    <row r="45" spans="1:20" ht="31.5">
      <c r="A45" s="13">
        <v>7</v>
      </c>
      <c r="B45" s="13"/>
      <c r="C45" s="13" t="s">
        <v>80</v>
      </c>
      <c r="D45" s="13">
        <f>D46</f>
        <v>0</v>
      </c>
      <c r="E45" s="63">
        <f>E46</f>
        <v>916000</v>
      </c>
      <c r="F45" s="56"/>
      <c r="G45" s="56"/>
      <c r="H45" s="56"/>
      <c r="I45" s="56"/>
      <c r="J45" s="56"/>
      <c r="K45" s="56"/>
      <c r="M45" s="59">
        <f t="shared" si="1"/>
        <v>0</v>
      </c>
      <c r="T45" s="52"/>
    </row>
    <row r="46" spans="1:20" ht="25.5">
      <c r="A46" s="13"/>
      <c r="B46" s="17"/>
      <c r="C46" s="62" t="s">
        <v>81</v>
      </c>
      <c r="D46" s="17">
        <v>0</v>
      </c>
      <c r="E46" s="64">
        <v>916000</v>
      </c>
      <c r="F46" s="56"/>
      <c r="G46" s="56"/>
      <c r="H46" s="56"/>
      <c r="I46" s="56"/>
      <c r="J46" s="56"/>
      <c r="K46" s="56"/>
      <c r="L46" s="32">
        <v>1</v>
      </c>
      <c r="M46" s="59">
        <f t="shared" si="1"/>
        <v>916000</v>
      </c>
      <c r="T46" s="52"/>
    </row>
    <row r="47" spans="1:20">
      <c r="A47" s="13">
        <v>8</v>
      </c>
      <c r="B47" s="13"/>
      <c r="C47" s="13" t="s">
        <v>82</v>
      </c>
      <c r="D47" s="13">
        <f>D48+D49+D50</f>
        <v>282000</v>
      </c>
      <c r="E47" s="63">
        <f>E48+E49+E50+E51</f>
        <v>285000</v>
      </c>
      <c r="F47" s="56"/>
      <c r="G47" s="56"/>
      <c r="H47" s="56"/>
      <c r="I47" s="56"/>
      <c r="J47" s="56"/>
      <c r="K47" s="56"/>
      <c r="M47" s="59">
        <f t="shared" si="1"/>
        <v>0</v>
      </c>
      <c r="R47" s="52">
        <f>SUM(R48:R51)</f>
        <v>300000</v>
      </c>
      <c r="T47" s="57">
        <f t="shared" si="2"/>
        <v>15000</v>
      </c>
    </row>
    <row r="48" spans="1:20">
      <c r="A48" s="13"/>
      <c r="B48" s="17"/>
      <c r="C48" s="17" t="s">
        <v>83</v>
      </c>
      <c r="D48" s="17">
        <v>120000</v>
      </c>
      <c r="E48" s="64">
        <v>75000</v>
      </c>
      <c r="F48" s="56" t="s">
        <v>108</v>
      </c>
      <c r="G48" s="56"/>
      <c r="H48" s="56"/>
      <c r="I48" s="56"/>
      <c r="J48" s="56" t="s">
        <v>113</v>
      </c>
      <c r="K48" s="56" t="s">
        <v>110</v>
      </c>
      <c r="L48" s="32">
        <v>1.2</v>
      </c>
      <c r="M48" s="59">
        <f t="shared" si="1"/>
        <v>90000</v>
      </c>
      <c r="Q48" s="32">
        <v>1.2</v>
      </c>
      <c r="R48" s="52">
        <f>E48*Q48</f>
        <v>90000</v>
      </c>
      <c r="T48" s="52">
        <f t="shared" si="2"/>
        <v>15000</v>
      </c>
    </row>
    <row r="49" spans="1:20">
      <c r="A49" s="13"/>
      <c r="B49" s="17"/>
      <c r="C49" s="17" t="s">
        <v>84</v>
      </c>
      <c r="D49" s="17">
        <v>12000</v>
      </c>
      <c r="E49" s="64"/>
      <c r="F49" s="56"/>
      <c r="G49" s="56"/>
      <c r="H49" s="56"/>
      <c r="I49" s="56"/>
      <c r="J49" s="56"/>
      <c r="K49" s="56"/>
      <c r="L49" s="32">
        <v>1</v>
      </c>
      <c r="M49" s="59">
        <f t="shared" si="1"/>
        <v>0</v>
      </c>
      <c r="R49" s="52"/>
      <c r="T49" s="52">
        <f t="shared" si="2"/>
        <v>0</v>
      </c>
    </row>
    <row r="50" spans="1:20" ht="30">
      <c r="A50" s="13"/>
      <c r="B50" s="17"/>
      <c r="C50" s="61" t="s">
        <v>85</v>
      </c>
      <c r="D50" s="17">
        <v>150000</v>
      </c>
      <c r="E50" s="64">
        <v>200000</v>
      </c>
      <c r="F50" s="56" t="s">
        <v>108</v>
      </c>
      <c r="G50" s="56"/>
      <c r="H50" s="56"/>
      <c r="I50" s="56"/>
      <c r="J50" s="56"/>
      <c r="K50" s="56"/>
      <c r="L50" s="32">
        <v>1</v>
      </c>
      <c r="M50" s="59">
        <f t="shared" si="1"/>
        <v>200000</v>
      </c>
      <c r="Q50" s="32">
        <v>1</v>
      </c>
      <c r="R50" s="52">
        <f t="shared" ref="R50:R51" si="5">E50*Q50</f>
        <v>200000</v>
      </c>
      <c r="T50" s="52">
        <f t="shared" si="2"/>
        <v>0</v>
      </c>
    </row>
    <row r="51" spans="1:20">
      <c r="A51" s="13"/>
      <c r="B51" s="17"/>
      <c r="C51" s="62" t="s">
        <v>86</v>
      </c>
      <c r="D51" s="17"/>
      <c r="E51" s="64">
        <v>10000</v>
      </c>
      <c r="F51" s="56"/>
      <c r="G51" s="56"/>
      <c r="H51" s="56"/>
      <c r="I51" s="56"/>
      <c r="J51" s="56"/>
      <c r="K51" s="56" t="s">
        <v>110</v>
      </c>
      <c r="M51" s="59">
        <f t="shared" si="1"/>
        <v>0</v>
      </c>
      <c r="Q51" s="32">
        <v>1</v>
      </c>
      <c r="R51" s="52">
        <f t="shared" si="5"/>
        <v>10000</v>
      </c>
      <c r="T51" s="52">
        <f t="shared" si="2"/>
        <v>0</v>
      </c>
    </row>
    <row r="52" spans="1:20">
      <c r="A52" s="14">
        <v>9</v>
      </c>
      <c r="B52" s="14"/>
      <c r="C52" s="14" t="s">
        <v>126</v>
      </c>
      <c r="D52" s="67"/>
      <c r="E52" s="67">
        <v>725166</v>
      </c>
      <c r="F52" s="14"/>
      <c r="G52" s="56"/>
      <c r="H52" s="56"/>
      <c r="I52" s="56"/>
      <c r="J52" s="56"/>
      <c r="K52" s="56"/>
      <c r="M52" s="59">
        <f>SUM(M12:M51)</f>
        <v>6439997.2000000002</v>
      </c>
    </row>
    <row r="53" spans="1:20">
      <c r="A53" s="14">
        <v>10</v>
      </c>
      <c r="B53" s="14"/>
      <c r="C53" s="14" t="s">
        <v>127</v>
      </c>
      <c r="D53" s="14">
        <v>1200000</v>
      </c>
      <c r="E53" s="67">
        <v>539000</v>
      </c>
      <c r="F53" s="56" t="s">
        <v>128</v>
      </c>
      <c r="G53" s="56"/>
      <c r="H53" s="56"/>
      <c r="I53" s="56"/>
      <c r="J53" s="56"/>
      <c r="K53" s="56"/>
      <c r="M53" s="68">
        <v>1300000</v>
      </c>
      <c r="S53" s="32" t="s">
        <v>129</v>
      </c>
      <c r="T53" s="52">
        <f>T11+T17+T22+T32+T38+T47</f>
        <v>725166.19999999984</v>
      </c>
    </row>
    <row r="55" spans="1:20">
      <c r="E55" s="71" t="s">
        <v>130</v>
      </c>
      <c r="F55" s="70"/>
    </row>
    <row r="56" spans="1:20" ht="18.75">
      <c r="E56" s="69" t="s">
        <v>131</v>
      </c>
      <c r="F56" s="70"/>
    </row>
    <row r="57" spans="1:20">
      <c r="E57" s="71"/>
      <c r="F57" s="70"/>
    </row>
    <row r="58" spans="1:20">
      <c r="F58" s="70"/>
    </row>
    <row r="59" spans="1:20">
      <c r="E59" s="71"/>
      <c r="F59" s="70"/>
    </row>
  </sheetData>
  <mergeCells count="10">
    <mergeCell ref="H5:H6"/>
    <mergeCell ref="I5:I6"/>
    <mergeCell ref="J5:J6"/>
    <mergeCell ref="K5:K6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realizimi 2024</vt:lpstr>
      <vt:lpstr>detajim 2025</vt:lpstr>
      <vt:lpstr>prokurime 2025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Zyra Juridike 1</cp:lastModifiedBy>
  <dcterms:created xsi:type="dcterms:W3CDTF">2015-06-05T18:17:20Z</dcterms:created>
  <dcterms:modified xsi:type="dcterms:W3CDTF">2025-10-08T06:49:41Z</dcterms:modified>
</cp:coreProperties>
</file>